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park/Documents/"/>
    </mc:Choice>
  </mc:AlternateContent>
  <xr:revisionPtr revIDLastSave="0" documentId="13_ncr:1_{F1CE4786-E41C-E449-94C8-B171D4921E80}" xr6:coauthVersionLast="47" xr6:coauthVersionMax="47" xr10:uidLastSave="{00000000-0000-0000-0000-000000000000}"/>
  <bookViews>
    <workbookView xWindow="54760" yWindow="740" windowWidth="27680" windowHeight="26400" activeTab="2" xr2:uid="{81C6129D-A5C6-334C-870F-13DB160DAC03}"/>
  </bookViews>
  <sheets>
    <sheet name="AGX 개요" sheetId="4" r:id="rId1"/>
    <sheet name="AGX 단가 리스트" sheetId="3" r:id="rId2"/>
    <sheet name="노드 보상 Job" sheetId="2" r:id="rId3"/>
    <sheet name="논의 필요 내용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2" i="7" l="1"/>
  <c r="C31" i="3"/>
  <c r="D31" i="3" s="1"/>
  <c r="C30" i="3"/>
  <c r="D30" i="3" s="1"/>
  <c r="D29" i="3"/>
  <c r="D32" i="3" s="1"/>
  <c r="B29" i="3"/>
  <c r="B21" i="3"/>
  <c r="D66" i="3" s="1"/>
  <c r="C20" i="3"/>
  <c r="E63" i="2"/>
  <c r="F52" i="2"/>
  <c r="F51" i="2"/>
  <c r="F50" i="2"/>
  <c r="B62" i="2"/>
  <c r="B59" i="2"/>
  <c r="B63" i="2" s="1"/>
  <c r="B66" i="2" s="1"/>
  <c r="F45" i="2"/>
  <c r="E62" i="2" s="1"/>
  <c r="D37" i="2"/>
  <c r="E37" i="2" s="1"/>
  <c r="F37" i="2" s="1"/>
  <c r="G37" i="2" s="1"/>
  <c r="H37" i="2" s="1"/>
  <c r="I37" i="2" s="1"/>
  <c r="J37" i="2" s="1"/>
  <c r="D36" i="2"/>
  <c r="E36" i="2" s="1"/>
  <c r="F36" i="2" s="1"/>
  <c r="D35" i="2"/>
  <c r="E35" i="2" s="1"/>
  <c r="F35" i="2" s="1"/>
  <c r="G35" i="2" s="1"/>
  <c r="H35" i="2" s="1"/>
  <c r="I35" i="2" s="1"/>
  <c r="J35" i="2" s="1"/>
  <c r="K34" i="2"/>
  <c r="L34" i="2" s="1"/>
  <c r="M34" i="2" s="1"/>
  <c r="N34" i="2" s="1"/>
  <c r="G34" i="2"/>
  <c r="H34" i="2" s="1"/>
  <c r="I34" i="2" s="1"/>
  <c r="J34" i="2" s="1"/>
  <c r="D32" i="2"/>
  <c r="E32" i="2" s="1"/>
  <c r="F32" i="2" s="1"/>
  <c r="D31" i="2"/>
  <c r="E31" i="2" s="1"/>
  <c r="F31" i="2" s="1"/>
  <c r="D30" i="2"/>
  <c r="E30" i="2" s="1"/>
  <c r="F30" i="2" s="1"/>
  <c r="D29" i="2"/>
  <c r="E29" i="2" s="1"/>
  <c r="F29" i="2" s="1"/>
  <c r="F28" i="2"/>
  <c r="G30" i="2" s="1"/>
  <c r="H30" i="2" s="1"/>
  <c r="I30" i="2" s="1"/>
  <c r="J30" i="2" s="1"/>
  <c r="E28" i="2"/>
  <c r="D27" i="2"/>
  <c r="E27" i="2" s="1"/>
  <c r="F27" i="2" s="1"/>
  <c r="K27" i="2" s="1"/>
  <c r="D25" i="2"/>
  <c r="E25" i="2" s="1"/>
  <c r="F25" i="2" s="1"/>
  <c r="K25" i="2" s="1"/>
  <c r="D24" i="2"/>
  <c r="E24" i="2" s="1"/>
  <c r="F24" i="2" s="1"/>
  <c r="D23" i="2"/>
  <c r="E23" i="2" s="1"/>
  <c r="F23" i="2" s="1"/>
  <c r="D22" i="2"/>
  <c r="E22" i="2" s="1"/>
  <c r="F22" i="2" s="1"/>
  <c r="E21" i="2"/>
  <c r="F21" i="2" s="1"/>
  <c r="D21" i="2"/>
  <c r="D20" i="2"/>
  <c r="E20" i="2" s="1"/>
  <c r="F20" i="2" s="1"/>
  <c r="D19" i="2"/>
  <c r="E19" i="2" s="1"/>
  <c r="F19" i="2" s="1"/>
  <c r="D17" i="2"/>
  <c r="E17" i="2" s="1"/>
  <c r="F17" i="2" s="1"/>
  <c r="G17" i="2" s="1"/>
  <c r="H17" i="2" s="1"/>
  <c r="I17" i="2" s="1"/>
  <c r="J17" i="2" s="1"/>
  <c r="D16" i="2"/>
  <c r="E16" i="2" s="1"/>
  <c r="F16" i="2" s="1"/>
  <c r="D15" i="2"/>
  <c r="E15" i="2" s="1"/>
  <c r="F15" i="2" s="1"/>
  <c r="D14" i="2"/>
  <c r="E14" i="2" s="1"/>
  <c r="F14" i="2" s="1"/>
  <c r="D13" i="2"/>
  <c r="E13" i="2" s="1"/>
  <c r="F13" i="2" s="1"/>
  <c r="K13" i="2" s="1"/>
  <c r="O13" i="2" s="1"/>
  <c r="P13" i="2" s="1"/>
  <c r="Q13" i="2" s="1"/>
  <c r="R13" i="2" s="1"/>
  <c r="D12" i="2"/>
  <c r="E12" i="2" s="1"/>
  <c r="F12" i="2" s="1"/>
  <c r="K12" i="2" s="1"/>
  <c r="L12" i="2" s="1"/>
  <c r="M12" i="2" s="1"/>
  <c r="N12" i="2" s="1"/>
  <c r="R10" i="2"/>
  <c r="Q10" i="2"/>
  <c r="P10" i="2"/>
  <c r="O10" i="2"/>
  <c r="N10" i="2"/>
  <c r="M10" i="2"/>
  <c r="L10" i="2"/>
  <c r="K10" i="2"/>
  <c r="J10" i="2"/>
  <c r="I10" i="2"/>
  <c r="H10" i="2"/>
  <c r="G10" i="2"/>
  <c r="O9" i="2"/>
  <c r="K9" i="2"/>
  <c r="J5" i="2"/>
  <c r="C52" i="3" l="1"/>
  <c r="C63" i="3"/>
  <c r="D63" i="3"/>
  <c r="B22" i="3"/>
  <c r="C22" i="3" s="1"/>
  <c r="C64" i="3"/>
  <c r="C56" i="3"/>
  <c r="D64" i="3"/>
  <c r="B23" i="3"/>
  <c r="C23" i="3" s="1"/>
  <c r="D60" i="3"/>
  <c r="D65" i="3"/>
  <c r="C62" i="3"/>
  <c r="D62" i="3"/>
  <c r="C61" i="3"/>
  <c r="C66" i="3"/>
  <c r="C53" i="3"/>
  <c r="C21" i="3"/>
  <c r="C54" i="3"/>
  <c r="C55" i="3"/>
  <c r="C60" i="3"/>
  <c r="C65" i="3"/>
  <c r="D61" i="3"/>
  <c r="G13" i="2"/>
  <c r="H13" i="2" s="1"/>
  <c r="I13" i="2" s="1"/>
  <c r="J13" i="2" s="1"/>
  <c r="F62" i="2"/>
  <c r="F63" i="2" s="1"/>
  <c r="B67" i="2"/>
  <c r="B68" i="2"/>
  <c r="B65" i="2"/>
  <c r="B64" i="2"/>
  <c r="L25" i="2"/>
  <c r="M25" i="2" s="1"/>
  <c r="N25" i="2" s="1"/>
  <c r="O25" i="2"/>
  <c r="P25" i="2" s="1"/>
  <c r="Q25" i="2" s="1"/>
  <c r="R25" i="2" s="1"/>
  <c r="K15" i="2"/>
  <c r="L15" i="2" s="1"/>
  <c r="M15" i="2" s="1"/>
  <c r="N15" i="2" s="1"/>
  <c r="G15" i="2"/>
  <c r="H15" i="2" s="1"/>
  <c r="I15" i="2" s="1"/>
  <c r="J15" i="2" s="1"/>
  <c r="G16" i="2"/>
  <c r="H16" i="2" s="1"/>
  <c r="I16" i="2" s="1"/>
  <c r="J16" i="2" s="1"/>
  <c r="K31" i="2"/>
  <c r="L31" i="2" s="1"/>
  <c r="M31" i="2" s="1"/>
  <c r="N31" i="2" s="1"/>
  <c r="G28" i="2"/>
  <c r="H28" i="2" s="1"/>
  <c r="I28" i="2" s="1"/>
  <c r="J28" i="2" s="1"/>
  <c r="O34" i="2"/>
  <c r="P34" i="2" s="1"/>
  <c r="Q34" i="2" s="1"/>
  <c r="R34" i="2" s="1"/>
  <c r="K17" i="2"/>
  <c r="K29" i="2"/>
  <c r="L29" i="2" s="1"/>
  <c r="M29" i="2" s="1"/>
  <c r="N29" i="2" s="1"/>
  <c r="K23" i="2"/>
  <c r="L23" i="2" s="1"/>
  <c r="M23" i="2" s="1"/>
  <c r="N23" i="2" s="1"/>
  <c r="K21" i="2"/>
  <c r="L21" i="2" s="1"/>
  <c r="M21" i="2" s="1"/>
  <c r="N21" i="2" s="1"/>
  <c r="K19" i="2"/>
  <c r="K22" i="2"/>
  <c r="L22" i="2" s="1"/>
  <c r="M22" i="2" s="1"/>
  <c r="N22" i="2" s="1"/>
  <c r="G20" i="2"/>
  <c r="H20" i="2" s="1"/>
  <c r="I20" i="2" s="1"/>
  <c r="J20" i="2" s="1"/>
  <c r="G22" i="2"/>
  <c r="H22" i="2" s="1"/>
  <c r="I22" i="2" s="1"/>
  <c r="J22" i="2" s="1"/>
  <c r="G19" i="2"/>
  <c r="H19" i="2" s="1"/>
  <c r="I19" i="2" s="1"/>
  <c r="J19" i="2" s="1"/>
  <c r="K20" i="2"/>
  <c r="L20" i="2" s="1"/>
  <c r="M20" i="2" s="1"/>
  <c r="N20" i="2" s="1"/>
  <c r="G23" i="2"/>
  <c r="H23" i="2" s="1"/>
  <c r="I23" i="2" s="1"/>
  <c r="J23" i="2" s="1"/>
  <c r="K24" i="2"/>
  <c r="L24" i="2" s="1"/>
  <c r="M24" i="2" s="1"/>
  <c r="N24" i="2" s="1"/>
  <c r="G24" i="2"/>
  <c r="H24" i="2" s="1"/>
  <c r="I24" i="2" s="1"/>
  <c r="J24" i="2" s="1"/>
  <c r="G21" i="2"/>
  <c r="H21" i="2" s="1"/>
  <c r="I21" i="2" s="1"/>
  <c r="J21" i="2" s="1"/>
  <c r="G36" i="2"/>
  <c r="H36" i="2" s="1"/>
  <c r="I36" i="2" s="1"/>
  <c r="J36" i="2" s="1"/>
  <c r="K36" i="2"/>
  <c r="O27" i="2"/>
  <c r="P27" i="2" s="1"/>
  <c r="Q27" i="2" s="1"/>
  <c r="R27" i="2" s="1"/>
  <c r="L27" i="2"/>
  <c r="M27" i="2" s="1"/>
  <c r="N27" i="2" s="1"/>
  <c r="K32" i="2"/>
  <c r="G32" i="2"/>
  <c r="H32" i="2" s="1"/>
  <c r="I32" i="2" s="1"/>
  <c r="J32" i="2" s="1"/>
  <c r="G27" i="2"/>
  <c r="H27" i="2" s="1"/>
  <c r="I27" i="2" s="1"/>
  <c r="J27" i="2" s="1"/>
  <c r="O12" i="2"/>
  <c r="P12" i="2" s="1"/>
  <c r="Q12" i="2" s="1"/>
  <c r="R12" i="2" s="1"/>
  <c r="K35" i="2"/>
  <c r="K37" i="2"/>
  <c r="G9" i="2"/>
  <c r="G12" i="2"/>
  <c r="H12" i="2" s="1"/>
  <c r="I12" i="2" s="1"/>
  <c r="J12" i="2" s="1"/>
  <c r="L13" i="2"/>
  <c r="M13" i="2" s="1"/>
  <c r="N13" i="2" s="1"/>
  <c r="K16" i="2"/>
  <c r="L16" i="2" s="1"/>
  <c r="M16" i="2" s="1"/>
  <c r="N16" i="2" s="1"/>
  <c r="K14" i="2"/>
  <c r="G14" i="2"/>
  <c r="H14" i="2" s="1"/>
  <c r="I14" i="2" s="1"/>
  <c r="J14" i="2" s="1"/>
  <c r="G25" i="2"/>
  <c r="H25" i="2" s="1"/>
  <c r="I25" i="2" s="1"/>
  <c r="J25" i="2" s="1"/>
  <c r="G31" i="2"/>
  <c r="H31" i="2" s="1"/>
  <c r="I31" i="2" s="1"/>
  <c r="J31" i="2" s="1"/>
  <c r="G29" i="2"/>
  <c r="H29" i="2" s="1"/>
  <c r="I29" i="2" s="1"/>
  <c r="J29" i="2" s="1"/>
  <c r="K30" i="2"/>
  <c r="L30" i="2" s="1"/>
  <c r="M30" i="2" s="1"/>
  <c r="N30" i="2" s="1"/>
  <c r="K28" i="2"/>
  <c r="B24" i="3" l="1"/>
  <c r="G62" i="2"/>
  <c r="G63" i="2" s="1"/>
  <c r="E64" i="2"/>
  <c r="E67" i="2" s="1"/>
  <c r="E66" i="2"/>
  <c r="E68" i="2" s="1"/>
  <c r="E69" i="2" s="1"/>
  <c r="E65" i="2"/>
  <c r="O17" i="2"/>
  <c r="P17" i="2" s="1"/>
  <c r="Q17" i="2" s="1"/>
  <c r="R17" i="2" s="1"/>
  <c r="L17" i="2"/>
  <c r="M17" i="2" s="1"/>
  <c r="N17" i="2" s="1"/>
  <c r="O37" i="2"/>
  <c r="P37" i="2" s="1"/>
  <c r="Q37" i="2" s="1"/>
  <c r="R37" i="2" s="1"/>
  <c r="L37" i="2"/>
  <c r="M37" i="2" s="1"/>
  <c r="N37" i="2" s="1"/>
  <c r="L32" i="2"/>
  <c r="M32" i="2" s="1"/>
  <c r="N32" i="2" s="1"/>
  <c r="O32" i="2"/>
  <c r="P32" i="2" s="1"/>
  <c r="Q32" i="2" s="1"/>
  <c r="R32" i="2" s="1"/>
  <c r="L28" i="2"/>
  <c r="M28" i="2" s="1"/>
  <c r="N28" i="2" s="1"/>
  <c r="O31" i="2"/>
  <c r="P31" i="2" s="1"/>
  <c r="Q31" i="2" s="1"/>
  <c r="R31" i="2" s="1"/>
  <c r="O29" i="2"/>
  <c r="P29" i="2" s="1"/>
  <c r="Q29" i="2" s="1"/>
  <c r="R29" i="2" s="1"/>
  <c r="O30" i="2"/>
  <c r="P30" i="2" s="1"/>
  <c r="Q30" i="2" s="1"/>
  <c r="R30" i="2" s="1"/>
  <c r="O28" i="2"/>
  <c r="P28" i="2" s="1"/>
  <c r="Q28" i="2" s="1"/>
  <c r="R28" i="2" s="1"/>
  <c r="O35" i="2"/>
  <c r="P35" i="2" s="1"/>
  <c r="Q35" i="2" s="1"/>
  <c r="R35" i="2" s="1"/>
  <c r="L35" i="2"/>
  <c r="M35" i="2" s="1"/>
  <c r="N35" i="2" s="1"/>
  <c r="O15" i="2"/>
  <c r="P15" i="2" s="1"/>
  <c r="Q15" i="2" s="1"/>
  <c r="R15" i="2" s="1"/>
  <c r="L14" i="2"/>
  <c r="M14" i="2" s="1"/>
  <c r="N14" i="2" s="1"/>
  <c r="O16" i="2"/>
  <c r="P16" i="2" s="1"/>
  <c r="Q16" i="2" s="1"/>
  <c r="R16" i="2" s="1"/>
  <c r="O14" i="2"/>
  <c r="P14" i="2" s="1"/>
  <c r="Q14" i="2" s="1"/>
  <c r="R14" i="2" s="1"/>
  <c r="L36" i="2"/>
  <c r="M36" i="2" s="1"/>
  <c r="N36" i="2" s="1"/>
  <c r="O36" i="2"/>
  <c r="P36" i="2" s="1"/>
  <c r="Q36" i="2" s="1"/>
  <c r="R36" i="2" s="1"/>
  <c r="O24" i="2"/>
  <c r="P24" i="2" s="1"/>
  <c r="Q24" i="2" s="1"/>
  <c r="R24" i="2" s="1"/>
  <c r="O22" i="2"/>
  <c r="P22" i="2" s="1"/>
  <c r="Q22" i="2" s="1"/>
  <c r="R22" i="2" s="1"/>
  <c r="O20" i="2"/>
  <c r="P20" i="2" s="1"/>
  <c r="Q20" i="2" s="1"/>
  <c r="R20" i="2" s="1"/>
  <c r="O19" i="2"/>
  <c r="P19" i="2" s="1"/>
  <c r="Q19" i="2" s="1"/>
  <c r="R19" i="2" s="1"/>
  <c r="L19" i="2"/>
  <c r="M19" i="2" s="1"/>
  <c r="N19" i="2" s="1"/>
  <c r="O21" i="2"/>
  <c r="P21" i="2" s="1"/>
  <c r="Q21" i="2" s="1"/>
  <c r="R21" i="2" s="1"/>
  <c r="O23" i="2"/>
  <c r="P23" i="2" s="1"/>
  <c r="Q23" i="2" s="1"/>
  <c r="R23" i="2" s="1"/>
  <c r="B37" i="3" l="1"/>
  <c r="C24" i="3"/>
  <c r="B36" i="3"/>
  <c r="C36" i="3" s="1"/>
  <c r="B38" i="3"/>
  <c r="G65" i="2"/>
  <c r="G66" i="2"/>
  <c r="G68" i="2" s="1"/>
  <c r="G69" i="2" s="1"/>
  <c r="G64" i="2"/>
  <c r="G67" i="2" s="1"/>
  <c r="F64" i="2"/>
  <c r="F67" i="2" s="1"/>
  <c r="F66" i="2"/>
  <c r="F68" i="2" s="1"/>
  <c r="F69" i="2" s="1"/>
  <c r="F65" i="2"/>
</calcChain>
</file>

<file path=xl/sharedStrings.xml><?xml version="1.0" encoding="utf-8"?>
<sst xmlns="http://schemas.openxmlformats.org/spreadsheetml/2006/main" count="696" uniqueCount="600">
  <si>
    <t>생성</t>
    <phoneticPr fontId="2" type="noConversion"/>
  </si>
  <si>
    <t>출석 Mission</t>
    <phoneticPr fontId="2" type="noConversion"/>
  </si>
  <si>
    <t>노드 Job 처리 보상</t>
    <phoneticPr fontId="2" type="noConversion"/>
  </si>
  <si>
    <t>소모</t>
    <phoneticPr fontId="2" type="noConversion"/>
  </si>
  <si>
    <t>AI App 제작</t>
    <phoneticPr fontId="2" type="noConversion"/>
  </si>
  <si>
    <t>AI App 사용</t>
    <phoneticPr fontId="2" type="noConversion"/>
  </si>
  <si>
    <t>AI App 퍼블리시</t>
    <phoneticPr fontId="2" type="noConversion"/>
  </si>
  <si>
    <t>환전</t>
    <phoneticPr fontId="2" type="noConversion"/>
  </si>
  <si>
    <t>AGX -&gt; ALP</t>
    <phoneticPr fontId="2" type="noConversion"/>
  </si>
  <si>
    <t>기본적으로 유저가 공유 받거나 커뮤니티에서 획득한 App을 사용할 수 있도록 최저한의 AGX를 출석 Mission의 형태로 지급한다.</t>
    <phoneticPr fontId="2" type="noConversion"/>
  </si>
  <si>
    <t>노드 Job 처리 보상을 통해 AGX를 생성, 리소스 제공자들에게 지급한다.</t>
    <phoneticPr fontId="2" type="noConversion"/>
  </si>
  <si>
    <t>AI 빌더 보유자들이 AI App을 만들 때 Alphea 노드의 리소스들과 AI 토큰을 소모하면서 AGX를 소모한다.</t>
    <phoneticPr fontId="2" type="noConversion"/>
  </si>
  <si>
    <t>AI App 을 사용할 때도 Alphea 노드의 리소스를 사용하므로 AGX를 소모한다.</t>
    <phoneticPr fontId="2" type="noConversion"/>
  </si>
  <si>
    <t>AI App 제작이 완료되면 퍼블리시를 통해 공유/ 커뮤니티 등록을 한다. 이 때 Alphea 노드의 리소스를 소모하며 AGX를 소모한다.</t>
    <phoneticPr fontId="2" type="noConversion"/>
  </si>
  <si>
    <t>보유한 AGX를 ALP로 환전할 수 있다. 환전은 웹에서 가능하다.</t>
    <phoneticPr fontId="2" type="noConversion"/>
  </si>
  <si>
    <t>레퍼럴/ Team</t>
    <phoneticPr fontId="2" type="noConversion"/>
  </si>
  <si>
    <t>레퍼럴/ Team Mission을 통해 AGX를 유저에게 지급한다.</t>
    <phoneticPr fontId="2" type="noConversion"/>
  </si>
  <si>
    <r>
      <rPr>
        <b/>
        <sz val="10"/>
        <color rgb="FF085041"/>
        <rFont val="Arial"/>
        <family val="2"/>
        <charset val="1"/>
      </rPr>
      <t>[</t>
    </r>
    <r>
      <rPr>
        <b/>
        <sz val="10"/>
        <color rgb="FF085041"/>
        <rFont val="Noto Sans CJK SC"/>
        <family val="2"/>
      </rPr>
      <t>노드 보상 기준</t>
    </r>
    <r>
      <rPr>
        <b/>
        <sz val="10"/>
        <color rgb="FF085041"/>
        <rFont val="Arial"/>
        <family val="2"/>
        <charset val="1"/>
      </rPr>
      <t xml:space="preserve">]  EFP </t>
    </r>
    <r>
      <rPr>
        <b/>
        <sz val="10"/>
        <color rgb="FF085041"/>
        <rFont val="Noto Sans CJK SC"/>
        <family val="2"/>
      </rPr>
      <t xml:space="preserve">연동 </t>
    </r>
    <r>
      <rPr>
        <b/>
        <sz val="10"/>
        <color rgb="FF085041"/>
        <rFont val="Arial"/>
        <family val="2"/>
        <charset val="1"/>
      </rPr>
      <t xml:space="preserve">= </t>
    </r>
    <r>
      <rPr>
        <b/>
        <sz val="10"/>
        <color rgb="FF085041"/>
        <rFont val="Noto Sans CJK SC"/>
        <family val="2"/>
      </rPr>
      <t xml:space="preserve">사용자 단가 </t>
    </r>
    <r>
      <rPr>
        <b/>
        <sz val="10"/>
        <color rgb="FF085041"/>
        <rFont val="Arial"/>
        <family val="2"/>
        <charset val="1"/>
      </rPr>
      <t xml:space="preserve">× 70%  |  EIP </t>
    </r>
    <r>
      <rPr>
        <b/>
        <sz val="10"/>
        <color rgb="FF085041"/>
        <rFont val="Noto Sans CJK SC"/>
        <family val="2"/>
      </rPr>
      <t xml:space="preserve">충당 </t>
    </r>
    <r>
      <rPr>
        <b/>
        <sz val="10"/>
        <color rgb="FF085041"/>
        <rFont val="Arial"/>
        <family val="2"/>
        <charset val="1"/>
      </rPr>
      <t xml:space="preserve">= </t>
    </r>
    <r>
      <rPr>
        <b/>
        <sz val="10"/>
        <color rgb="FF085041"/>
        <rFont val="Noto Sans CJK SC"/>
        <family val="2"/>
      </rPr>
      <t xml:space="preserve">추정값 </t>
    </r>
    <r>
      <rPr>
        <b/>
        <sz val="10"/>
        <color rgb="FF085041"/>
        <rFont val="Arial"/>
        <family val="2"/>
        <charset val="1"/>
      </rPr>
      <t>(</t>
    </r>
    <r>
      <rPr>
        <b/>
        <sz val="10"/>
        <color rgb="FF085041"/>
        <rFont val="Noto Sans CJK SC"/>
        <family val="2"/>
      </rPr>
      <t>회의 확인 필요</t>
    </r>
    <r>
      <rPr>
        <b/>
        <sz val="10"/>
        <color rgb="FF085041"/>
        <rFont val="Arial"/>
        <family val="2"/>
        <charset val="1"/>
      </rPr>
      <t xml:space="preserve">)  |  Alphea → </t>
    </r>
    <r>
      <rPr>
        <b/>
        <sz val="10"/>
        <color rgb="FF085041"/>
        <rFont val="Noto Sans CJK SC"/>
        <family val="2"/>
      </rPr>
      <t>노드 지불</t>
    </r>
  </si>
  <si>
    <t>⚠️ 노드 캐시 유지·저장은 사용자 과금 없음 — EFP 내 여유분에서 지급  |  Maintenance는 EIP(생태계 인센티브 풀)에서 충당</t>
  </si>
  <si>
    <r>
      <t xml:space="preserve">** </t>
    </r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보상은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노드의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수와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반감기라는 두 개의 변수에 따라 채굴되는 포인트의 수가 감소한다.</t>
    </r>
    <phoneticPr fontId="10" type="noConversion"/>
  </si>
  <si>
    <t>노드 기준 수</t>
    <phoneticPr fontId="10" type="noConversion"/>
  </si>
  <si>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기수에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따른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개수</t>
    </r>
    <phoneticPr fontId="10" type="noConversion"/>
  </si>
  <si>
    <r>
      <t xml:space="preserve">  </t>
    </r>
    <r>
      <rPr>
        <sz val="11"/>
        <color theme="1"/>
        <rFont val="Malgun Gothic"/>
        <family val="2"/>
        <charset val="129"/>
      </rPr>
      <t>ㄴ</t>
    </r>
    <r>
      <rPr>
        <sz val="12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기준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수는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노드의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증가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단위를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결정한다</t>
    </r>
    <r>
      <rPr>
        <sz val="11"/>
        <color theme="1"/>
        <rFont val="Calibri"/>
        <family val="2"/>
      </rPr>
      <t>.</t>
    </r>
    <r>
      <rPr>
        <sz val="12"/>
        <color theme="1"/>
        <rFont val="맑은 고딕"/>
        <family val="2"/>
        <charset val="129"/>
        <scheme val="minor"/>
      </rPr>
      <t xml:space="preserve"> </t>
    </r>
    <phoneticPr fontId="10" type="noConversion"/>
  </si>
  <si>
    <t>노드 증가에 따른 감소율</t>
    <phoneticPr fontId="10" type="noConversion"/>
  </si>
  <si>
    <r>
      <t>1</t>
    </r>
    <r>
      <rPr>
        <sz val="11"/>
        <color theme="1"/>
        <rFont val="Malgun Gothic"/>
        <family val="2"/>
        <charset val="129"/>
      </rPr>
      <t>기</t>
    </r>
    <phoneticPr fontId="10" type="noConversion"/>
  </si>
  <si>
    <r>
      <t>2</t>
    </r>
    <r>
      <rPr>
        <sz val="11"/>
        <color theme="1"/>
        <rFont val="Malgun Gothic"/>
        <family val="2"/>
        <charset val="129"/>
      </rPr>
      <t>기</t>
    </r>
    <phoneticPr fontId="10" type="noConversion"/>
  </si>
  <si>
    <r>
      <t>3</t>
    </r>
    <r>
      <rPr>
        <sz val="11"/>
        <color theme="1"/>
        <rFont val="Malgun Gothic"/>
        <family val="2"/>
        <charset val="129"/>
      </rPr>
      <t>기</t>
    </r>
    <phoneticPr fontId="10" type="noConversion"/>
  </si>
  <si>
    <r>
      <t xml:space="preserve">      </t>
    </r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기준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수는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전체 노드의 수가 해당 노드의 숫자 이하일 경우 단가를 이야기 한다.</t>
    </r>
    <phoneticPr fontId="10" type="noConversion"/>
  </si>
  <si>
    <r>
      <rPr>
        <sz val="10"/>
        <color theme="1"/>
        <rFont val="Malgun Gothic"/>
        <family val="2"/>
        <charset val="129"/>
      </rPr>
      <t>반감기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Malgun Gothic"/>
        <family val="2"/>
        <charset val="129"/>
      </rPr>
      <t>기준</t>
    </r>
    <r>
      <rPr>
        <sz val="10"/>
        <color theme="1"/>
        <rFont val="Calibri"/>
        <family val="2"/>
        <charset val="129"/>
      </rPr>
      <t xml:space="preserve"> (</t>
    </r>
    <r>
      <rPr>
        <sz val="10"/>
        <color theme="1"/>
        <rFont val="Malgun Gothic"/>
        <family val="2"/>
        <charset val="129"/>
      </rPr>
      <t>연</t>
    </r>
    <r>
      <rPr>
        <sz val="10"/>
        <color theme="1"/>
        <rFont val="Calibri"/>
        <family val="2"/>
        <charset val="129"/>
      </rPr>
      <t>)</t>
    </r>
    <phoneticPr fontId="10" type="noConversion"/>
  </si>
  <si>
    <r>
      <t xml:space="preserve">  </t>
    </r>
    <r>
      <rPr>
        <sz val="11"/>
        <color theme="1"/>
        <rFont val="Malgun Gothic"/>
        <family val="2"/>
        <charset val="129"/>
      </rPr>
      <t>ㄴ</t>
    </r>
    <r>
      <rPr>
        <sz val="12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Malgun Gothic"/>
        <family val="2"/>
        <charset val="129"/>
      </rPr>
      <t>반감기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기준은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반감기의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기준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일을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결정한다</t>
    </r>
    <r>
      <rPr>
        <sz val="11"/>
        <color theme="1"/>
        <rFont val="Calibri"/>
        <family val="2"/>
      </rPr>
      <t>.</t>
    </r>
    <phoneticPr fontId="10" type="noConversion"/>
  </si>
  <si>
    <r>
      <t xml:space="preserve">    </t>
    </r>
    <r>
      <rPr>
        <sz val="11"/>
        <color theme="1"/>
        <rFont val="Malgun Gothic"/>
        <family val="2"/>
        <charset val="129"/>
      </rPr>
      <t>반감기는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총</t>
    </r>
    <r>
      <rPr>
        <sz val="11"/>
        <color theme="1"/>
        <rFont val="Calibri"/>
        <family val="2"/>
      </rPr>
      <t xml:space="preserve"> 3</t>
    </r>
    <r>
      <rPr>
        <sz val="11"/>
        <color theme="1"/>
        <rFont val="Malgun Gothic"/>
        <family val="2"/>
        <charset val="129"/>
      </rPr>
      <t>기까지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있으며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그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이후는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거버넌스에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의해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반감기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지속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여부를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결정한다</t>
    </r>
    <r>
      <rPr>
        <sz val="11"/>
        <color theme="1"/>
        <rFont val="Calibri"/>
        <family val="2"/>
      </rPr>
      <t>.</t>
    </r>
    <phoneticPr fontId="10" type="noConversion"/>
  </si>
  <si>
    <r>
      <t xml:space="preserve">** </t>
    </r>
    <r>
      <rPr>
        <sz val="11"/>
        <color theme="1"/>
        <rFont val="Malgun Gothic"/>
        <family val="2"/>
        <charset val="129"/>
      </rPr>
      <t>차후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내부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벤치마크를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통해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단가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변경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가능성이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있다</t>
    </r>
    <r>
      <rPr>
        <sz val="11"/>
        <color theme="1"/>
        <rFont val="Calibri"/>
        <family val="2"/>
      </rPr>
      <t>.</t>
    </r>
    <phoneticPr fontId="10" type="noConversion"/>
  </si>
  <si>
    <r>
      <t>Job (</t>
    </r>
    <r>
      <rPr>
        <b/>
        <sz val="10"/>
        <color rgb="FFFFFFFF"/>
        <rFont val="Noto Sans CJK SC"/>
        <family val="2"/>
      </rPr>
      <t>노드 수행 작업</t>
    </r>
    <r>
      <rPr>
        <b/>
        <sz val="10"/>
        <color rgb="FFFFFFFF"/>
        <rFont val="Arial"/>
        <family val="2"/>
        <charset val="1"/>
      </rPr>
      <t>)</t>
    </r>
  </si>
  <si>
    <t>비교 서비스</t>
    <phoneticPr fontId="10" type="noConversion"/>
  </si>
  <si>
    <t>기준 단가 (USD)</t>
    <phoneticPr fontId="10" type="noConversion"/>
  </si>
  <si>
    <t>Alphea 단가 (×50%)</t>
  </si>
  <si>
    <t>노드 보상 (X 70%)</t>
    <phoneticPr fontId="10" type="noConversion"/>
  </si>
  <si>
    <t>노드 보상 단가 기준</t>
    <phoneticPr fontId="10" type="noConversion"/>
  </si>
  <si>
    <t>비고</t>
  </si>
  <si>
    <t>CPU — Compute</t>
  </si>
  <si>
    <t>요청 라우팅 1회</t>
  </si>
  <si>
    <t>Lambda × 0.5 (단순)</t>
  </si>
  <si>
    <t>Delta 기본 실행 1회</t>
    <phoneticPr fontId="10" type="noConversion"/>
  </si>
  <si>
    <t>Lambda × 1</t>
  </si>
  <si>
    <t>Delta 복잡 실행 1회</t>
    <phoneticPr fontId="10" type="noConversion"/>
  </si>
  <si>
    <t>Lambda × 5 (복잡도)_?</t>
    <phoneticPr fontId="10" type="noConversion"/>
  </si>
  <si>
    <t>암호화/서명 1회</t>
  </si>
  <si>
    <t>Lambda × 2</t>
  </si>
  <si>
    <t>AI 추론 1회</t>
  </si>
  <si>
    <t>Amazon Bedrock 
(경량 모델, ~1K 토큰 기준)</t>
    <phoneticPr fontId="10" type="noConversion"/>
  </si>
  <si>
    <t>ZKP 생성 1회</t>
  </si>
  <si>
    <t>EC2 G4dn 
(GPU, ~6초 기준)</t>
    <phoneticPr fontId="10" type="noConversion"/>
  </si>
  <si>
    <r>
      <t xml:space="preserve">Storage — </t>
    </r>
    <r>
      <rPr>
        <b/>
        <sz val="10"/>
        <color rgb="FF085041"/>
        <rFont val="Noto Sans CJK SC"/>
        <family val="2"/>
      </rPr>
      <t>저장소</t>
    </r>
  </si>
  <si>
    <t>파일 쓰기 1회</t>
    <phoneticPr fontId="10" type="noConversion"/>
  </si>
  <si>
    <t>S3 PUT</t>
  </si>
  <si>
    <t>파일 읽기 1회</t>
    <phoneticPr fontId="10" type="noConversion"/>
  </si>
  <si>
    <t>S3 GET</t>
  </si>
  <si>
    <t>상태 스냅샷 저장 1회</t>
  </si>
  <si>
    <t>S3 PUT × 2 (상태 복잡도)</t>
  </si>
  <si>
    <t>샤드 복제 1회</t>
    <phoneticPr fontId="10" type="noConversion"/>
  </si>
  <si>
    <t>S3 PUT (복제 비용)</t>
  </si>
  <si>
    <t>저장 유지 1MB-month</t>
  </si>
  <si>
    <t>S3 저장 단가</t>
  </si>
  <si>
    <t>샤드 무결성 검증 1회</t>
  </si>
  <si>
    <t>S3 GET × 0.5</t>
  </si>
  <si>
    <t>오프라인 상태 병합 1회</t>
  </si>
  <si>
    <t>S3 PUT × 3 (충돌 해결)</t>
  </si>
  <si>
    <r>
      <t xml:space="preserve">Network — </t>
    </r>
    <r>
      <rPr>
        <b/>
        <sz val="10"/>
        <color rgb="FF0C447C"/>
        <rFont val="Noto Sans CJK SC"/>
        <family val="2"/>
      </rPr>
      <t>네트워크</t>
    </r>
  </si>
  <si>
    <t>Egress 전송 1MB</t>
  </si>
  <si>
    <t>CloudFront Egress</t>
  </si>
  <si>
    <t>Ingress 수신 1MB</t>
  </si>
  <si>
    <t>CloudFront Ingress
(AWS는 무료)</t>
    <phoneticPr fontId="10" type="noConversion"/>
  </si>
  <si>
    <t>Alphea에서는 수신/처리/세션 자원 보상 기준으로 단가 부여</t>
    <phoneticPr fontId="10" type="noConversion"/>
  </si>
  <si>
    <t>세션 수립 1회</t>
  </si>
  <si>
    <t>CloudFront 요청 × 1</t>
  </si>
  <si>
    <t>세션 유지 (연속성) 1회</t>
  </si>
  <si>
    <t>CloudFront 요청 × 0.5</t>
  </si>
  <si>
    <t>스트리밍 전송 1MB</t>
  </si>
  <si>
    <t>노드 간 중계 1MB</t>
  </si>
  <si>
    <t>CloudFront Egress × 0.5</t>
  </si>
  <si>
    <r>
      <t xml:space="preserve">Maintenance — </t>
    </r>
    <r>
      <rPr>
        <b/>
        <sz val="10"/>
        <color rgb="FF444441"/>
        <rFont val="Malgun Gothic"/>
        <family val="2"/>
        <charset val="129"/>
      </rPr>
      <t>네트워크</t>
    </r>
    <r>
      <rPr>
        <b/>
        <sz val="10"/>
        <color rgb="FF444441"/>
        <rFont val="Arial"/>
        <family val="2"/>
      </rPr>
      <t xml:space="preserve"> </t>
    </r>
    <r>
      <rPr>
        <b/>
        <sz val="10"/>
        <color rgb="FF444441"/>
        <rFont val="Malgun Gothic"/>
        <family val="2"/>
        <charset val="129"/>
      </rPr>
      <t>유지</t>
    </r>
    <r>
      <rPr>
        <b/>
        <sz val="10"/>
        <color rgb="FF444441"/>
        <rFont val="Arial"/>
        <family val="2"/>
      </rPr>
      <t xml:space="preserve"> (</t>
    </r>
    <r>
      <rPr>
        <b/>
        <sz val="10"/>
        <color rgb="FF444441"/>
        <rFont val="Malgun Gothic"/>
        <family val="2"/>
        <charset val="129"/>
      </rPr>
      <t>노드</t>
    </r>
    <r>
      <rPr>
        <b/>
        <sz val="10"/>
        <color rgb="FF444441"/>
        <rFont val="Arial"/>
        <family val="2"/>
      </rPr>
      <t xml:space="preserve"> </t>
    </r>
    <r>
      <rPr>
        <b/>
        <sz val="10"/>
        <color rgb="FF444441"/>
        <rFont val="Malgun Gothic"/>
        <family val="2"/>
        <charset val="129"/>
      </rPr>
      <t>보상만</t>
    </r>
    <r>
      <rPr>
        <b/>
        <sz val="10"/>
        <color rgb="FF444441"/>
        <rFont val="Arial"/>
        <family val="2"/>
      </rPr>
      <t xml:space="preserve"> </t>
    </r>
    <r>
      <rPr>
        <b/>
        <sz val="10"/>
        <color rgb="FF444441"/>
        <rFont val="Malgun Gothic"/>
        <family val="2"/>
        <charset val="129"/>
      </rPr>
      <t>존재</t>
    </r>
    <r>
      <rPr>
        <b/>
        <sz val="10"/>
        <color rgb="FF444441"/>
        <rFont val="Arial"/>
        <family val="2"/>
      </rPr>
      <t>)</t>
    </r>
    <phoneticPr fontId="10" type="noConversion"/>
  </si>
  <si>
    <t>Job 검증 1회 
(job 검증 보상 규칙)</t>
    <phoneticPr fontId="10" type="noConversion"/>
  </si>
  <si>
    <t>검증 대상 Job 단가의 10%</t>
  </si>
  <si>
    <t>-</t>
  </si>
  <si>
    <t>대상 Job 보상 × 10%</t>
  </si>
  <si>
    <t>샤드 복구 참여 1회</t>
  </si>
  <si>
    <t>Storage 쓰기 × 100 (복잡도)</t>
  </si>
  <si>
    <t>합의 참여 1회</t>
  </si>
  <si>
    <t>Lambda × 50</t>
  </si>
  <si>
    <t>이상 탐지 보고 1회</t>
  </si>
  <si>
    <t>가정: 128MB / 평균 50ms / 24시간 연속 운영 (프리티어 제외 기준)/ 폰보드 1Set = 모바일 20대</t>
    <phoneticPr fontId="10" type="noConversion"/>
  </si>
  <si>
    <t>초당 n회 실행 Cap</t>
    <phoneticPr fontId="10" type="noConversion"/>
  </si>
  <si>
    <r>
      <t>Job 1</t>
    </r>
    <r>
      <rPr>
        <sz val="11"/>
        <color theme="1"/>
        <rFont val="Malgun Gothic"/>
        <family val="2"/>
        <charset val="129"/>
      </rPr>
      <t>회</t>
    </r>
    <phoneticPr fontId="10" type="noConversion"/>
  </si>
  <si>
    <r>
      <rPr>
        <sz val="11"/>
        <color theme="1"/>
        <rFont val="Malgun Gothic"/>
        <family val="2"/>
        <charset val="129"/>
      </rPr>
      <t>유저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지불</t>
    </r>
    <r>
      <rPr>
        <sz val="11"/>
        <color theme="1"/>
        <rFont val="Calibri"/>
        <family val="2"/>
      </rPr>
      <t xml:space="preserve"> (30</t>
    </r>
    <r>
      <rPr>
        <sz val="11"/>
        <color theme="1"/>
        <rFont val="Malgun Gothic"/>
        <family val="2"/>
        <charset val="129"/>
      </rPr>
      <t>일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</si>
  <si>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보상</t>
    </r>
    <r>
      <rPr>
        <sz val="11"/>
        <color theme="1"/>
        <rFont val="Calibri"/>
        <family val="2"/>
      </rPr>
      <t xml:space="preserve"> (30</t>
    </r>
    <r>
      <rPr>
        <sz val="11"/>
        <color theme="1"/>
        <rFont val="Malgun Gothic"/>
        <family val="2"/>
        <charset val="129"/>
      </rPr>
      <t>일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</si>
  <si>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유저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지불</t>
    </r>
    <r>
      <rPr>
        <sz val="11"/>
        <color theme="1"/>
        <rFont val="Calibri"/>
        <family val="2"/>
      </rPr>
      <t xml:space="preserve"> (1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</si>
  <si>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보상</t>
    </r>
    <r>
      <rPr>
        <sz val="11"/>
        <color theme="1"/>
        <rFont val="Calibri"/>
        <family val="2"/>
      </rPr>
      <t xml:space="preserve"> (1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</si>
  <si>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폰보드</t>
    </r>
    <r>
      <rPr>
        <sz val="11"/>
        <color theme="1"/>
        <rFont val="Calibri"/>
        <family val="2"/>
      </rPr>
      <t xml:space="preserve"> 1Set(30</t>
    </r>
    <r>
      <rPr>
        <sz val="11"/>
        <color theme="1"/>
        <rFont val="Malgun Gothic"/>
        <family val="2"/>
        <charset val="129"/>
      </rPr>
      <t>일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</si>
  <si>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폰보드</t>
    </r>
    <r>
      <rPr>
        <sz val="11"/>
        <color theme="1"/>
        <rFont val="Calibri"/>
        <family val="2"/>
      </rPr>
      <t xml:space="preserve"> 1Set(1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</si>
  <si>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폰보드</t>
    </r>
    <r>
      <rPr>
        <sz val="11"/>
        <color theme="1"/>
        <rFont val="Calibri"/>
        <family val="2"/>
      </rPr>
      <t xml:space="preserve"> 1Set(8</t>
    </r>
    <r>
      <rPr>
        <sz val="11"/>
        <color theme="1"/>
        <rFont val="Malgun Gothic"/>
        <family val="2"/>
        <charset val="129"/>
      </rPr>
      <t>년</t>
    </r>
    <r>
      <rPr>
        <sz val="11"/>
        <color theme="1"/>
        <rFont val="Calibri"/>
        <family val="2"/>
      </rPr>
      <t>)</t>
    </r>
    <phoneticPr fontId="10" type="noConversion"/>
  </si>
  <si>
    <t>* 노드의 보상은 실행하는 Job의 횟수를 기준으로 지급한다.</t>
    <phoneticPr fontId="10" type="noConversion"/>
  </si>
  <si>
    <t xml:space="preserve">  ㄴ 노드 보상 기준 비용은 유저 지불 비용의 70%를 지불한다.</t>
    <phoneticPr fontId="10" type="noConversion"/>
  </si>
  <si>
    <t>* 노드의 보상은 Cap이 있으며 Cap을 넘어서는 Job의 실행은 보상을 지급하지 않는다.</t>
    <phoneticPr fontId="10" type="noConversion"/>
  </si>
  <si>
    <t>* 1AGX = 1ALP</t>
    <phoneticPr fontId="10" type="noConversion"/>
  </si>
  <si>
    <r>
      <t xml:space="preserve">Job </t>
    </r>
    <r>
      <rPr>
        <sz val="11"/>
        <color theme="1"/>
        <rFont val="Malgun Gothic"/>
        <family val="2"/>
        <charset val="129"/>
      </rPr>
      <t>횟수</t>
    </r>
    <phoneticPr fontId="10" type="noConversion"/>
  </si>
  <si>
    <r>
      <t xml:space="preserve">** AGX </t>
    </r>
    <r>
      <rPr>
        <sz val="11"/>
        <color theme="1"/>
        <rFont val="Malgun Gothic"/>
        <family val="2"/>
        <charset val="129"/>
      </rPr>
      <t>교환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재원</t>
    </r>
    <r>
      <rPr>
        <sz val="11"/>
        <color theme="1"/>
        <rFont val="Calibri"/>
        <family val="2"/>
      </rPr>
      <t xml:space="preserve"> = </t>
    </r>
    <r>
      <rPr>
        <sz val="11"/>
        <color theme="1"/>
        <rFont val="Malgun Gothic"/>
        <family val="2"/>
        <charset val="129"/>
      </rPr>
      <t>에코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시스템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인센티브</t>
    </r>
    <r>
      <rPr>
        <sz val="12"/>
        <color theme="1"/>
        <rFont val="맑은 고딕"/>
        <family val="2"/>
        <charset val="129"/>
        <scheme val="minor"/>
      </rPr>
      <t xml:space="preserve"> (</t>
    </r>
    <r>
      <rPr>
        <sz val="11"/>
        <color theme="1"/>
        <rFont val="Malgun Gothic"/>
        <family val="2"/>
        <charset val="129"/>
      </rPr>
      <t>총</t>
    </r>
    <r>
      <rPr>
        <sz val="12"/>
        <color theme="1"/>
        <rFont val="맑은 고딕"/>
        <family val="2"/>
        <charset val="129"/>
        <scheme val="minor"/>
      </rPr>
      <t xml:space="preserve"> 30%)</t>
    </r>
    <phoneticPr fontId="10" type="noConversion"/>
  </si>
  <si>
    <r>
      <t xml:space="preserve">   </t>
    </r>
    <r>
      <rPr>
        <sz val="11"/>
        <color theme="1"/>
        <rFont val="Malgun Gothic"/>
        <family val="2"/>
        <charset val="129"/>
      </rPr>
      <t>ㄴ AGX 교환 재원인 30%(3.84B ALP) 중에서 2.56B ALP를 사용하여 지급하는 것을 기준으로 계산</t>
    </r>
    <phoneticPr fontId="10" type="noConversion"/>
  </si>
  <si>
    <t>유저 지불 비용</t>
    <phoneticPr fontId="10" type="noConversion"/>
  </si>
  <si>
    <r>
      <t xml:space="preserve">** </t>
    </r>
    <r>
      <rPr>
        <sz val="11"/>
        <color theme="1"/>
        <rFont val="Malgun Gothic"/>
        <family val="2"/>
        <charset val="129"/>
      </rPr>
      <t>마케팅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재원</t>
    </r>
    <r>
      <rPr>
        <sz val="11"/>
        <color theme="1"/>
        <rFont val="Calibri"/>
        <family val="2"/>
      </rPr>
      <t xml:space="preserve"> = </t>
    </r>
    <r>
      <rPr>
        <sz val="11"/>
        <color theme="1"/>
        <rFont val="Malgun Gothic"/>
        <family val="2"/>
        <charset val="129"/>
      </rPr>
      <t>초기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참여자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인센티브</t>
    </r>
    <r>
      <rPr>
        <sz val="11"/>
        <color theme="1"/>
        <rFont val="Calibri"/>
        <family val="2"/>
      </rPr>
      <t xml:space="preserve"> &amp; </t>
    </r>
    <r>
      <rPr>
        <sz val="11"/>
        <color theme="1"/>
        <rFont val="Malgun Gothic"/>
        <family val="2"/>
        <charset val="129"/>
      </rPr>
      <t>마케팅</t>
    </r>
    <r>
      <rPr>
        <sz val="12"/>
        <color theme="1"/>
        <rFont val="맑은 고딕"/>
        <family val="2"/>
        <charset val="129"/>
        <scheme val="minor"/>
      </rPr>
      <t xml:space="preserve"> (</t>
    </r>
    <r>
      <rPr>
        <sz val="11"/>
        <color theme="1"/>
        <rFont val="Malgun Gothic"/>
        <family val="2"/>
        <charset val="129"/>
      </rPr>
      <t>총</t>
    </r>
    <r>
      <rPr>
        <sz val="12"/>
        <color theme="1"/>
        <rFont val="맑은 고딕"/>
        <family val="2"/>
        <charset val="129"/>
        <scheme val="minor"/>
      </rPr>
      <t xml:space="preserve"> 15%)</t>
    </r>
    <phoneticPr fontId="10" type="noConversion"/>
  </si>
  <si>
    <r>
      <t xml:space="preserve">  </t>
    </r>
    <r>
      <rPr>
        <sz val="11"/>
        <color theme="1"/>
        <rFont val="Malgun Gothic"/>
        <family val="2"/>
        <charset val="129"/>
      </rPr>
      <t>ㄴ</t>
    </r>
    <r>
      <rPr>
        <sz val="12"/>
        <color theme="1"/>
        <rFont val="맑은 고딕"/>
        <family val="2"/>
        <charset val="129"/>
        <scheme val="minor"/>
      </rPr>
      <t xml:space="preserve"> 2.56B ALP</t>
    </r>
    <r>
      <rPr>
        <sz val="11"/>
        <color theme="1"/>
        <rFont val="Malgun Gothic"/>
        <family val="2"/>
        <charset val="129"/>
      </rPr>
      <t>를</t>
    </r>
    <r>
      <rPr>
        <sz val="12"/>
        <color theme="1"/>
        <rFont val="맑은 고딕"/>
        <family val="2"/>
        <charset val="129"/>
        <scheme val="minor"/>
      </rPr>
      <t xml:space="preserve"> </t>
    </r>
    <r>
      <rPr>
        <sz val="11"/>
        <color theme="1"/>
        <rFont val="Malgun Gothic"/>
        <family val="2"/>
        <charset val="129"/>
      </rPr>
      <t>넘을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경우</t>
    </r>
    <r>
      <rPr>
        <sz val="11"/>
        <color theme="1"/>
        <rFont val="Calibri"/>
        <family val="2"/>
      </rPr>
      <t xml:space="preserve"> 1AGX= 1</t>
    </r>
    <r>
      <rPr>
        <sz val="11"/>
        <color theme="1"/>
        <rFont val="Malgun Gothic"/>
        <family val="2"/>
        <charset val="129"/>
      </rPr>
      <t>달러로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상정하려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지급하는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것을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고려</t>
    </r>
    <phoneticPr fontId="10" type="noConversion"/>
  </si>
  <si>
    <t>노드 보상 기준 비용</t>
    <phoneticPr fontId="10" type="noConversion"/>
  </si>
  <si>
    <r>
      <t xml:space="preserve">* </t>
    </r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보상은 채굴되는 AGX의 개수를 기준으로 반감기를 가진다.</t>
    </r>
    <phoneticPr fontId="10" type="noConversion"/>
  </si>
  <si>
    <r>
      <t xml:space="preserve">   </t>
    </r>
    <r>
      <rPr>
        <sz val="11"/>
        <color theme="1"/>
        <rFont val="Malgun Gothic"/>
        <family val="2"/>
        <charset val="129"/>
      </rPr>
      <t>ㄴ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반감기의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기준은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총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발행량을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기준으로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한다</t>
    </r>
    <r>
      <rPr>
        <sz val="11"/>
        <color theme="1"/>
        <rFont val="Calibri"/>
        <family val="2"/>
      </rPr>
      <t>.</t>
    </r>
    <phoneticPr fontId="10" type="noConversion"/>
  </si>
  <si>
    <r>
      <t xml:space="preserve">* </t>
    </r>
    <r>
      <rPr>
        <sz val="11"/>
        <color theme="1"/>
        <rFont val="Malgun Gothic"/>
        <family val="2"/>
        <charset val="129"/>
      </rPr>
      <t>프리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세일로 5억개의 코인을 80원에 프리 세일</t>
    </r>
    <phoneticPr fontId="10" type="noConversion"/>
  </si>
  <si>
    <r>
      <rPr>
        <sz val="10"/>
        <color theme="1"/>
        <rFont val="Malgun Gothic"/>
        <family val="2"/>
        <charset val="129"/>
      </rPr>
      <t>반감기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Malgun Gothic"/>
        <family val="2"/>
        <charset val="129"/>
      </rPr>
      <t>기준</t>
    </r>
    <r>
      <rPr>
        <sz val="10"/>
        <color theme="1"/>
        <rFont val="Calibri"/>
        <family val="2"/>
        <charset val="129"/>
      </rPr>
      <t>(</t>
    </r>
    <r>
      <rPr>
        <sz val="10"/>
        <color theme="1"/>
        <rFont val="Malgun Gothic"/>
        <family val="2"/>
        <charset val="129"/>
      </rPr>
      <t>발행량</t>
    </r>
    <r>
      <rPr>
        <sz val="10"/>
        <color theme="1"/>
        <rFont val="Calibri"/>
        <family val="2"/>
      </rPr>
      <t>)</t>
    </r>
    <phoneticPr fontId="10" type="noConversion"/>
  </si>
  <si>
    <r>
      <t>1일 유저 사용/보상 지불</t>
    </r>
    <r>
      <rPr>
        <b/>
        <sz val="11"/>
        <color rgb="FFFFFFFF"/>
        <rFont val="Noto Sans CJK SC"/>
        <family val="2"/>
      </rPr>
      <t xml:space="preserve"> 비용 비교  </t>
    </r>
    <r>
      <rPr>
        <b/>
        <sz val="11"/>
        <color rgb="FFFFFFFF"/>
        <rFont val="굴림"/>
        <family val="2"/>
        <charset val="129"/>
      </rPr>
      <t>(Lambda 기준)</t>
    </r>
    <phoneticPr fontId="10" type="noConversion"/>
  </si>
  <si>
    <t>** 노드 지불 비용은 Cap에 의해 제한을 받으나 유저 지불 비용은 별도 Cap 제한이 없다. 따라서 실제로는 저 이상을 진행할 경우 Alphea는 추가로 비용을 지불 받을 수 있다.</t>
    <phoneticPr fontId="10" type="noConversion"/>
  </si>
  <si>
    <t>** 기본 단위는 AGX 이다.</t>
    <phoneticPr fontId="10" type="noConversion"/>
  </si>
  <si>
    <r>
      <t>8</t>
    </r>
    <r>
      <rPr>
        <sz val="11"/>
        <color theme="1"/>
        <rFont val="Malgun Gothic"/>
        <family val="2"/>
        <charset val="129"/>
      </rPr>
      <t>시간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실행</t>
    </r>
    <r>
      <rPr>
        <sz val="11"/>
        <color theme="1"/>
        <rFont val="Calibri"/>
        <family val="2"/>
      </rPr>
      <t xml:space="preserve"> Cap</t>
    </r>
    <phoneticPr fontId="10" type="noConversion"/>
  </si>
  <si>
    <t>반감기 0기</t>
    <phoneticPr fontId="10" type="noConversion"/>
  </si>
  <si>
    <t>반감기 1기</t>
    <phoneticPr fontId="10" type="noConversion"/>
  </si>
  <si>
    <t>반감기 2기</t>
    <phoneticPr fontId="10" type="noConversion"/>
  </si>
  <si>
    <r>
      <rPr>
        <b/>
        <sz val="11"/>
        <color rgb="FFFF0000"/>
        <rFont val="Malgun Gothic"/>
        <family val="2"/>
        <charset val="129"/>
      </rPr>
      <t>유저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Malgun Gothic"/>
        <family val="2"/>
        <charset val="129"/>
      </rPr>
      <t>지불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Malgun Gothic"/>
        <family val="2"/>
        <charset val="129"/>
      </rPr>
      <t>비용</t>
    </r>
    <phoneticPr fontId="10" type="noConversion"/>
  </si>
  <si>
    <r>
      <rPr>
        <b/>
        <sz val="11"/>
        <color rgb="FFFF0000"/>
        <rFont val="Malgun Gothic"/>
        <family val="2"/>
        <charset val="129"/>
      </rPr>
      <t>노드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Malgun Gothic"/>
        <family val="2"/>
        <charset val="129"/>
      </rPr>
      <t>지불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Malgun Gothic"/>
        <family val="2"/>
        <charset val="129"/>
      </rPr>
      <t>비용</t>
    </r>
    <phoneticPr fontId="10" type="noConversion"/>
  </si>
  <si>
    <t>20% 미만</t>
    <phoneticPr fontId="10" type="noConversion"/>
  </si>
  <si>
    <t>20%이상, 40% 미만</t>
    <phoneticPr fontId="10" type="noConversion"/>
  </si>
  <si>
    <t>40% 이상</t>
    <phoneticPr fontId="10" type="noConversion"/>
  </si>
  <si>
    <r>
      <rPr>
        <sz val="11"/>
        <color theme="1"/>
        <rFont val="Malgun Gothic"/>
        <family val="2"/>
        <charset val="129"/>
      </rPr>
      <t>유저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지불</t>
    </r>
    <r>
      <rPr>
        <sz val="11"/>
        <color theme="1"/>
        <rFont val="Calibri"/>
        <family val="2"/>
      </rPr>
      <t xml:space="preserve"> (1</t>
    </r>
    <r>
      <rPr>
        <sz val="11"/>
        <color theme="1"/>
        <rFont val="Malgun Gothic"/>
        <family val="2"/>
        <charset val="129"/>
      </rPr>
      <t>일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</si>
  <si>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노드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Malgun Gothic"/>
        <family val="2"/>
        <charset val="129"/>
      </rPr>
      <t>보상</t>
    </r>
    <r>
      <rPr>
        <sz val="11"/>
        <color theme="1"/>
        <rFont val="Calibri"/>
        <family val="2"/>
      </rPr>
      <t xml:space="preserve"> (1</t>
    </r>
    <r>
      <rPr>
        <sz val="11"/>
        <color theme="1"/>
        <rFont val="Malgun Gothic"/>
        <family val="2"/>
        <charset val="129"/>
      </rPr>
      <t>일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</si>
  <si>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1"/>
        <color theme="1"/>
        <rFont val="Malgun Gothic"/>
        <family val="2"/>
        <charset val="129"/>
      </rPr>
      <t>폰보드</t>
    </r>
    <r>
      <rPr>
        <sz val="11"/>
        <color theme="1"/>
        <rFont val="Calibri"/>
        <family val="2"/>
      </rPr>
      <t xml:space="preserve"> 1Set(1</t>
    </r>
    <r>
      <rPr>
        <sz val="11"/>
        <color theme="1"/>
        <rFont val="Malgun Gothic"/>
        <family val="2"/>
        <charset val="129"/>
      </rPr>
      <t>일</t>
    </r>
    <r>
      <rPr>
        <sz val="11"/>
        <color theme="1"/>
        <rFont val="Calibri"/>
        <family val="2"/>
      </rPr>
      <t>)</t>
    </r>
    <phoneticPr fontId="10" type="noConversion"/>
  </si>
  <si>
    <r>
      <rPr>
        <sz val="10"/>
        <color theme="1"/>
        <rFont val="Malgun Gothic"/>
        <family val="2"/>
        <charset val="129"/>
      </rPr>
      <t>잔여</t>
    </r>
    <r>
      <rPr>
        <sz val="10"/>
        <color theme="1"/>
        <rFont val="Calibri"/>
        <family val="2"/>
      </rPr>
      <t xml:space="preserve"> 60%</t>
    </r>
    <phoneticPr fontId="10" type="noConversion"/>
  </si>
  <si>
    <t>* 선착순 출석 체크</t>
    <phoneticPr fontId="2" type="noConversion"/>
  </si>
  <si>
    <t>* AGX 모으기</t>
    <phoneticPr fontId="2" type="noConversion"/>
  </si>
  <si>
    <t>* 활성화 시간 모으기</t>
    <phoneticPr fontId="2" type="noConversion"/>
  </si>
  <si>
    <t xml:space="preserve">  ㄴ 선착순 출석 체크는 Team에 가입한 유저들 중에서 Team 페이지에 먼저 도착한 사람들 순으로 보상을 지급하는 것을 이야기 한다.</t>
    <phoneticPr fontId="2" type="noConversion"/>
  </si>
  <si>
    <t xml:space="preserve">  ㄴ 선착순이라는 이름에 맞게 빠른 출석자에게 더 많은 보상을 지급하도록 설정한다.</t>
    <phoneticPr fontId="2" type="noConversion"/>
  </si>
  <si>
    <t xml:space="preserve">  ㄴ 선착순이므로 하나의 Team에서 최대로 가져갈 수 있는 출석 체크 보상은 정해져 있다.</t>
    <phoneticPr fontId="2" type="noConversion"/>
  </si>
  <si>
    <t xml:space="preserve">     (이후 AGX 소모관련 산정을 할 때 중요)</t>
    <phoneticPr fontId="2" type="noConversion"/>
  </si>
  <si>
    <t xml:space="preserve">      ㄴ 24시간동안 Team의 유저들이 모은 AGX의 총량을 그래프로 보여준다.</t>
    <phoneticPr fontId="2" type="noConversion"/>
  </si>
  <si>
    <t xml:space="preserve">  ㄴ AGX 모드기는 24시간이 지나면 초기화 된다. </t>
    <phoneticPr fontId="2" type="noConversion"/>
  </si>
  <si>
    <t xml:space="preserve">     ㄴ 24시간 동안 Team의 유저들의 노드 활성화 시간의 총량을 그래프로 보여준다.</t>
    <phoneticPr fontId="2" type="noConversion"/>
  </si>
  <si>
    <t xml:space="preserve">  ㄴ 활성화 시간 모으기는 24시간이 지나면 초기화 된다.</t>
    <phoneticPr fontId="2" type="noConversion"/>
  </si>
  <si>
    <t xml:space="preserve">  ㄴ Daily Mission의 AGX 모으기와 동일한 원리로서 24시간이 아닌 168시간(7일)동안 유저들이 모은 AGX를 합산해서 기준에 도달할 경우 보상을 지급한다.</t>
    <phoneticPr fontId="2" type="noConversion"/>
  </si>
  <si>
    <t xml:space="preserve">  ㄴ AGX 모으기는 168시간이 지나면 초기화 된다.</t>
    <phoneticPr fontId="2" type="noConversion"/>
  </si>
  <si>
    <t xml:space="preserve">  ㄴ 24시간동안 Team의 유저들이 모은 AGX를 합산해서 기준에 도달할 경우 모든 Team 유저들에게 보상 지급</t>
    <phoneticPr fontId="2" type="noConversion"/>
  </si>
  <si>
    <t xml:space="preserve">  ㄴ 24시간 동안 Team의 유저들이 노드를 활성화 한 시간을 합산해서 기준에 도달 할 경우 모든 Team 유저들에게 보상 지급</t>
    <phoneticPr fontId="2" type="noConversion"/>
  </si>
  <si>
    <t xml:space="preserve">     ㄴ 보상금 지급 주체는 모든 Team 유저이다.</t>
    <phoneticPr fontId="2" type="noConversion"/>
  </si>
  <si>
    <t xml:space="preserve">  ㄴ Daily Mission의 노드 활성화 시간 모으기와 동일한 원리로서 24시간이 아닌 168시간(7일)동안 유저들이 모은 활성화 시간을 합산해서 기준에 도달할 경우 보상을 지급한다.</t>
    <phoneticPr fontId="2" type="noConversion"/>
  </si>
  <si>
    <t xml:space="preserve">  ㄴ 활성화 시간 모으기는 168시간이 지나면 초기화 된다.</t>
    <phoneticPr fontId="2" type="noConversion"/>
  </si>
  <si>
    <t>최초 가입 보너스</t>
    <phoneticPr fontId="2" type="noConversion"/>
  </si>
  <si>
    <t>유저가 런처에 최초로 가입했을 때 지급하는 보너스 
출석 보너스와 같이 공유 받은 앱을 플레이 할 수 있는 최저한의 AGX를 지급하는 것이 목적이다.</t>
    <phoneticPr fontId="2" type="noConversion"/>
  </si>
  <si>
    <t>* 본 문서는 AGX의 생성부터 사용, 환전에 이르기까지의 내용을 정리한다.</t>
    <phoneticPr fontId="2" type="noConversion"/>
  </si>
  <si>
    <t>* 본 문서의 전제 조건은 아래와 같다</t>
    <phoneticPr fontId="2" type="noConversion"/>
  </si>
  <si>
    <t>1ALP = 1AGX</t>
    <phoneticPr fontId="2" type="noConversion"/>
  </si>
  <si>
    <t>* AGX의 생성부터 환전까지 필요한 과정은 아래와 같다.</t>
    <phoneticPr fontId="2" type="noConversion"/>
  </si>
  <si>
    <t>과정</t>
    <phoneticPr fontId="2" type="noConversion"/>
  </si>
  <si>
    <t>Action</t>
    <phoneticPr fontId="2" type="noConversion"/>
  </si>
  <si>
    <t>재원</t>
    <phoneticPr fontId="2" type="noConversion"/>
  </si>
  <si>
    <t>설명</t>
    <phoneticPr fontId="2" type="noConversion"/>
  </si>
  <si>
    <t>* 'AGX 생성'의 정의</t>
    <phoneticPr fontId="2" type="noConversion"/>
  </si>
  <si>
    <t>* 'AGX 소모'의 정의</t>
    <phoneticPr fontId="2" type="noConversion"/>
  </si>
  <si>
    <t>* 'AGX 환전'의 정의</t>
    <phoneticPr fontId="2" type="noConversion"/>
  </si>
  <si>
    <t>AGX 환전이란 AGX를 ALP로 교환하는 것을 이야기 한다.</t>
    <phoneticPr fontId="2" type="noConversion"/>
  </si>
  <si>
    <t xml:space="preserve">  ㄴAGX는 화폐가 아닌 Alphea의 내부 서비스를 이용하는 포인트로서 실물 화폐 가치가 없다.</t>
    <phoneticPr fontId="2" type="noConversion"/>
  </si>
  <si>
    <t>AGX는 Alphea 웹 페이지에서 환전이 가능하다.</t>
    <phoneticPr fontId="2" type="noConversion"/>
  </si>
  <si>
    <t>AGX 생성이란 Alphea 서비스 내에서 유저의 액션에 의해 AGX 라는 포인트가 생성되는 것을 의미한다.</t>
    <phoneticPr fontId="2" type="noConversion"/>
  </si>
  <si>
    <t>유저의 AGX</t>
    <phoneticPr fontId="2" type="noConversion"/>
  </si>
  <si>
    <t>테스트 넷 기여자 
(3.75% 480,000,000)</t>
    <phoneticPr fontId="2" type="noConversion"/>
  </si>
  <si>
    <t>에코 시스템 인센티브 
(30% 3,840,000,000)</t>
    <phoneticPr fontId="2" type="noConversion"/>
  </si>
  <si>
    <t>예비비 
(10% 1,280,000,000)</t>
    <phoneticPr fontId="2" type="noConversion"/>
  </si>
  <si>
    <t>AGX가 생성되는 유저의 액션이란 가입, 출석, 노드 리소스 제공, 레퍼럴/Team 가입및 활동이 있다.</t>
    <phoneticPr fontId="2" type="noConversion"/>
  </si>
  <si>
    <t xml:space="preserve">  ㄴ 유저의 액션에 대한 정의는 하단에서 별도로 정리한다.</t>
    <phoneticPr fontId="2" type="noConversion"/>
  </si>
  <si>
    <t>AGX 소모란 Alphea 서비스를 사용하기 위해 유저가 AGX 를 지불하는 것을 말한다.</t>
    <phoneticPr fontId="2" type="noConversion"/>
  </si>
  <si>
    <t>유저는 Alphea 서비스를 이용하기 위해 AGX가 필요하며, AGX는 유저의 액션에 의해서만 생성이 된다.</t>
    <phoneticPr fontId="2" type="noConversion"/>
  </si>
  <si>
    <t xml:space="preserve">  ㄴ AGX는 별도의 화폐를 사용한 충전이 불가능하다.</t>
    <phoneticPr fontId="2" type="noConversion"/>
  </si>
  <si>
    <t>AGX를 소모하는 서비스들은 AI App 제작/ 퍼블리시/ AP App 사용이 있다.</t>
    <phoneticPr fontId="2" type="noConversion"/>
  </si>
  <si>
    <t xml:space="preserve">  ㄴ AGX 소모 서비스에 대한 정의는 하단에서 별도로 정리한다.</t>
    <phoneticPr fontId="2" type="noConversion"/>
  </si>
  <si>
    <t>본 탭에서는 생성부터 사용, 환전에 이르기까지의 설명만 작성한다. 구체적인 생성 수치등은 AGX 시뮬레이터 탭에서 정리한다.</t>
    <phoneticPr fontId="2" type="noConversion"/>
  </si>
  <si>
    <t>* AGX 생성_최초 가입 보너스</t>
    <phoneticPr fontId="2" type="noConversion"/>
  </si>
  <si>
    <t>최초 가입 보너스는 유저가 Alphea 서비스에 최초로 가입할 때 주어지는 보너스이다.</t>
    <phoneticPr fontId="2" type="noConversion"/>
  </si>
  <si>
    <t>또한 생성/ 소모 쪽에는 언급 되어 있지 않으나 히든 금액으로 Alphea에서 유저 후킹을 위해 감당하는 비용이 있다.</t>
    <phoneticPr fontId="2" type="noConversion"/>
  </si>
  <si>
    <t>최초 앱 제작 비용 탕감</t>
    <phoneticPr fontId="2" type="noConversion"/>
  </si>
  <si>
    <t>미정</t>
    <phoneticPr fontId="2" type="noConversion"/>
  </si>
  <si>
    <t>* AGX 생성_앱 제작 비용 탕감</t>
    <phoneticPr fontId="2" type="noConversion"/>
  </si>
  <si>
    <t>유저가 최초로 AI를 사용하여 App을 제작할 때 최초 10회 까지 대화의 API 비용을 탕감 
실제 유저에게 지급되는 비용은 아니나 Alphea 생태계 내에서 소모되는 비용이므로 기록</t>
    <phoneticPr fontId="2" type="noConversion"/>
  </si>
  <si>
    <t>유저가 최초로 AI를 사용하여 App을 제작할 때 최대 10개의 대화를 무료로 제공한다.</t>
    <phoneticPr fontId="2" type="noConversion"/>
  </si>
  <si>
    <t>이는 유저에게 1개의 App을 제작하는 경험을 부여하며, 초기 진입 장벽을 낮추기 위함이다.</t>
    <phoneticPr fontId="2" type="noConversion"/>
  </si>
  <si>
    <t>앱 제작 비용을 탕감은 AI의 API 비용을 포함해서 유저가 Alphea에 지불해야 하는 비용이 올라가기 때문에 최초의 체험분에 대해 Alphea가 부담을 하는 것을 의미한다.</t>
    <phoneticPr fontId="2" type="noConversion"/>
  </si>
  <si>
    <t xml:space="preserve">    실제 사용 모델: Anthropic Claude Sonnet 4.6. </t>
    <phoneticPr fontId="2" type="noConversion"/>
  </si>
  <si>
    <t xml:space="preserve">    단가: 입력 $3/MTok, 출력 $15/Mtok</t>
    <phoneticPr fontId="2" type="noConversion"/>
  </si>
  <si>
    <t xml:space="preserve">  ㄴAI 추론 단가는 아래의 벤치 마크 데이터를 기준으로 추산했다.</t>
    <phoneticPr fontId="2" type="noConversion"/>
  </si>
  <si>
    <t xml:space="preserve">     Amazon Bedrock 경량 모델 </t>
    <phoneticPr fontId="2" type="noConversion"/>
  </si>
  <si>
    <t xml:space="preserve">  ㄴ 벤치마크 데이터를 기준으로 앱 제작에 필요한 원가를 작성했을 때 아래와 같이 계산이 된다.</t>
    <phoneticPr fontId="2" type="noConversion"/>
  </si>
  <si>
    <t>10 턴 기준 멀티턴 비용 계산</t>
    <phoneticPr fontId="2" type="noConversion"/>
  </si>
  <si>
    <t>턴이 쌓일수록 입력 토큰이 누적됨</t>
  </si>
  <si>
    <t>턴 1: 입력 100토큰</t>
  </si>
  <si>
    <t>턴 2: 입력 100 + 이전대화 200 = 300토큰</t>
  </si>
  <si>
    <t>턴 5: 입력 ~1,000토큰</t>
  </si>
  <si>
    <t>턴 10: 입력 ~3,000토큰</t>
  </si>
  <si>
    <t>→ 10턴 평균 입력: 약 2,000토큰/턴</t>
  </si>
  <si>
    <t>→ 10턴 합계 입력: 20,000토큰</t>
  </si>
  <si>
    <t>→ 10턴 합계 출력: 10,000토큰 (턴당 1,000토큰)</t>
  </si>
  <si>
    <t>앱 생성 비용의 원가 계산</t>
    <phoneticPr fontId="2" type="noConversion"/>
  </si>
  <si>
    <t>① AI API (원가의 99.96%)</t>
  </si>
  <si>
    <t>입력 20,000토큰:</t>
  </si>
  <si>
    <t>$3 ÷ 1,000,000 × 20,000 = $0.060000</t>
  </si>
  <si>
    <t>출력 10,000토큰:</t>
  </si>
  <si>
    <t>$15 ÷ 1,000,000 × 10,000 = $0.150000</t>
  </si>
  <si>
    <t>API 소계: $0.210000</t>
  </si>
  <si>
    <t>② 메인넷 (원가의 0.04%)</t>
  </si>
  <si>
    <t>요청 라우팅 10회:   $0.0000010 × 10 = $0.000010</t>
  </si>
  <si>
    <t>Delta 기본 실행 10회: $0.0000001 × 10 = $0.000001</t>
  </si>
  <si>
    <t>파일 쓰기 10회:     $0.0000025 × 10 = $0.000025</t>
  </si>
  <si>
    <t>파일 읽기 10회:     $0.0000002 × 10 = $0.000002</t>
  </si>
  <si>
    <t>세션 수립 10회:     $0.0000001 × 10 = $0.000001</t>
  </si>
  <si>
    <t>메인넷 소계: $0.000039</t>
  </si>
  <si>
    <t>③ 합계</t>
  </si>
  <si>
    <t>원가: $0.210039</t>
  </si>
  <si>
    <t xml:space="preserve">  ㄴ 위와 같이 Alphea의 메인넷을 사용해도 AI의 API 기준 때문에 최저 비용이 위와 같이 산정된다.</t>
    <phoneticPr fontId="2" type="noConversion"/>
  </si>
  <si>
    <t xml:space="preserve">      따라서 위의 비용을 그대로 AGX로 유저에게 주는 것 보다는 최초 가입자 보너스로서 10턴까지의 앱 제작 비용 탕감을 해 주는 방향으로 제안한다.</t>
    <phoneticPr fontId="2" type="noConversion"/>
  </si>
  <si>
    <t xml:space="preserve">      (0.21$ 수준의 AGX를 유저에게 제공했을 때 앱을 제작하지 않고 바로 ALP로 교환하는 것을 막고, 실제 앱 제작 경험으로 유도를 하기 위해서이다.)</t>
    <phoneticPr fontId="2" type="noConversion"/>
  </si>
  <si>
    <t xml:space="preserve">   ㄴ 다만, 이 비용은 사전에 논의된 적이 없는 비용이기 때문에 정책적으로 지원을 할 것인지, 어떤 재원에서 지원을 할 것인지 논의가 필요하다.</t>
    <phoneticPr fontId="2" type="noConversion"/>
  </si>
  <si>
    <t>* AGX 생성_출석 미션</t>
    <phoneticPr fontId="2" type="noConversion"/>
  </si>
  <si>
    <t>유저가 매일 런처에 로그인을 하면 데일리 출석 보상을 부여한다.</t>
    <phoneticPr fontId="2" type="noConversion"/>
  </si>
  <si>
    <t>출석 보상의 목적은 유저의 AI 앱 제작 및 플레이의 보조를 위함이다.</t>
    <phoneticPr fontId="2" type="noConversion"/>
  </si>
  <si>
    <t>런처 내의 노드 앱을 사용하면 노드가 활성화 된다.</t>
    <phoneticPr fontId="2" type="noConversion"/>
  </si>
  <si>
    <t>활성화 된 노드에서 Job을 처리하면 처리한 Job에 대한 보상으로 유저에게 AGX를 부여한다.</t>
    <phoneticPr fontId="2" type="noConversion"/>
  </si>
  <si>
    <t>Job 처리 보상 단가는 '노드 보상 Job' 탭을 참고한다.</t>
    <phoneticPr fontId="2" type="noConversion"/>
  </si>
  <si>
    <t>* AGX 생성_노드 Job 처리 보상</t>
    <phoneticPr fontId="2" type="noConversion"/>
  </si>
  <si>
    <t>* AGX 생성_레퍼럴/Team</t>
    <phoneticPr fontId="2" type="noConversion"/>
  </si>
  <si>
    <t>레퍼럴과 Team은 유저 커뮤니티를 이야기 한다.</t>
    <phoneticPr fontId="2" type="noConversion"/>
  </si>
  <si>
    <t>레퍼럴은 '친구 초대 코드'를 통해 가입한 친구들로 구성된 수직적 커뮤니티이다.</t>
    <phoneticPr fontId="2" type="noConversion"/>
  </si>
  <si>
    <t xml:space="preserve">  ㄴ레퍼럴의 주요 목적은 커뮤니티를 통한 유저 확대이다.</t>
    <phoneticPr fontId="2" type="noConversion"/>
  </si>
  <si>
    <t xml:space="preserve">  ㄴ 유저들은 레퍼럴의 Mission을 통해서 추가 AGX를 획득 할 수 있다.</t>
    <phoneticPr fontId="2" type="noConversion"/>
  </si>
  <si>
    <t xml:space="preserve">  ㄴ 모든 Mission의 종류는 총 3가지이다.</t>
    <phoneticPr fontId="2" type="noConversion"/>
  </si>
  <si>
    <t>레퍼럴의 Mission은 3가지이다.</t>
    <phoneticPr fontId="2" type="noConversion"/>
  </si>
  <si>
    <t xml:space="preserve">  * 친구 활성화 보상</t>
    <phoneticPr fontId="2" type="noConversion"/>
  </si>
  <si>
    <r>
      <t xml:space="preserve">    ㄴ 친구들이 </t>
    </r>
    <r>
      <rPr>
        <b/>
        <sz val="12"/>
        <color theme="1"/>
        <rFont val="맑은 고딕"/>
        <family val="2"/>
        <charset val="129"/>
        <scheme val="minor"/>
      </rPr>
      <t>노드 App을 활성화</t>
    </r>
    <r>
      <rPr>
        <sz val="12"/>
        <color theme="1"/>
        <rFont val="맑은 고딕"/>
        <family val="2"/>
        <charset val="129"/>
        <scheme val="minor"/>
      </rPr>
      <t xml:space="preserve"> 하면 보상을 획득 할 수 있다.</t>
    </r>
    <phoneticPr fontId="2" type="noConversion"/>
  </si>
  <si>
    <t xml:space="preserve">    ㄴ 친구들이 n 명씩 활성화 할 때마다 보상을 획득 할 수 있다.</t>
    <phoneticPr fontId="2" type="noConversion"/>
  </si>
  <si>
    <t xml:space="preserve">    ㄴ 친구 활성화 보상은 1일에 획득 할 수 있는 한계가 있다.</t>
    <phoneticPr fontId="2" type="noConversion"/>
  </si>
  <si>
    <r>
      <t xml:space="preserve">    ㄴ 좌측의 </t>
    </r>
    <r>
      <rPr>
        <b/>
        <sz val="12"/>
        <color theme="1"/>
        <rFont val="맑은 고딕"/>
        <family val="2"/>
        <charset val="129"/>
        <scheme val="minor"/>
      </rPr>
      <t>샘플 UI</t>
    </r>
    <r>
      <rPr>
        <sz val="12"/>
        <color theme="1"/>
        <rFont val="맑은 고딕"/>
        <family val="2"/>
        <charset val="129"/>
        <scheme val="minor"/>
      </rPr>
      <t>는 확정되지 않았으나 친구 Mission의 샘플이다.</t>
    </r>
    <phoneticPr fontId="2" type="noConversion"/>
  </si>
  <si>
    <t xml:space="preserve">  * All Clear 보상</t>
    <phoneticPr fontId="2" type="noConversion"/>
  </si>
  <si>
    <r>
      <t xml:space="preserve">    ㄴ 보상을 획득 할 수 있는 최대 수의 친구들이 노드 App을 활성화 할 경우 추가로 획득 할 수 있는 </t>
    </r>
    <r>
      <rPr>
        <b/>
        <sz val="12"/>
        <color theme="1"/>
        <rFont val="맑은 고딕"/>
        <family val="2"/>
        <charset val="129"/>
        <scheme val="minor"/>
      </rPr>
      <t>보너스 개념의 보상</t>
    </r>
    <r>
      <rPr>
        <sz val="12"/>
        <color theme="1"/>
        <rFont val="맑은 고딕"/>
        <family val="2"/>
        <charset val="129"/>
        <scheme val="minor"/>
      </rPr>
      <t>이다.</t>
    </r>
    <phoneticPr fontId="2" type="noConversion"/>
  </si>
  <si>
    <t xml:space="preserve">    ㄴ 친구 활성화 보상을 모두 획득 할 경우 획득 할 수 있다.</t>
    <phoneticPr fontId="2" type="noConversion"/>
  </si>
  <si>
    <t xml:space="preserve">  * 초대자 활성화 보상</t>
    <phoneticPr fontId="2" type="noConversion"/>
  </si>
  <si>
    <r>
      <t xml:space="preserve">    ㄴ 초대자 활성화 보상은 </t>
    </r>
    <r>
      <rPr>
        <b/>
        <sz val="12"/>
        <color theme="1"/>
        <rFont val="맑은 고딕"/>
        <family val="2"/>
        <charset val="129"/>
        <scheme val="minor"/>
      </rPr>
      <t>나를 초대한 초대자가 노드 App을 활성화</t>
    </r>
    <r>
      <rPr>
        <sz val="12"/>
        <color theme="1"/>
        <rFont val="맑은 고딕"/>
        <family val="2"/>
        <charset val="129"/>
        <scheme val="minor"/>
      </rPr>
      <t xml:space="preserve"> 할 경우 획득 할 수 있는 보상이다.</t>
    </r>
    <phoneticPr fontId="2" type="noConversion"/>
  </si>
  <si>
    <t>레퍼럴 Mission은 24시간에 1회 보상을 획득 할 수 있다.</t>
    <phoneticPr fontId="2" type="noConversion"/>
  </si>
  <si>
    <t xml:space="preserve">  ㄴ 여기에서 24시간은 일종의 서버 갱신 시점과 같은 모든 Mission이 리셋되는 시점을 이야기 한다.</t>
    <phoneticPr fontId="2" type="noConversion"/>
  </si>
  <si>
    <t xml:space="preserve">  ㄴ 모든 Mission이 리셋되는 시점은 한국 시간을 기준으로 설정하되, 글로벌로 적용된다.</t>
    <phoneticPr fontId="2" type="noConversion"/>
  </si>
  <si>
    <t xml:space="preserve">  ㄴ 또한 위에서 계산된 API 비용의 기준은 이후 계산되는 유저 지급 AGX 및 소모 AGX 계산에서 지속적으로 사용된다.</t>
    <phoneticPr fontId="2" type="noConversion"/>
  </si>
  <si>
    <t>레퍼럴 Mission의 보상은 1일 노드 보상의 n%를 지급한다.</t>
    <phoneticPr fontId="2" type="noConversion"/>
  </si>
  <si>
    <t xml:space="preserve">  ㄴ 여기에서 레퍼럴 Mission의 보상이란 3종의 레퍼럴 Mission 모두를 클리어 했을 경우를 이야기 한다.</t>
    <phoneticPr fontId="2" type="noConversion"/>
  </si>
  <si>
    <t>구체적인 레퍼럴 Mission의 보상은 '시뮬레이터'에서 확인한다.</t>
    <phoneticPr fontId="2" type="noConversion"/>
  </si>
  <si>
    <t>Team은 캐주얼 게임의 길드와 같은 수평적 커뮤니티이다.</t>
    <phoneticPr fontId="2" type="noConversion"/>
  </si>
  <si>
    <t xml:space="preserve">  ㄴ Team은 Team 게시판에서 자신이 희망하는 Team에 가입하면 된다.</t>
    <phoneticPr fontId="2" type="noConversion"/>
  </si>
  <si>
    <t xml:space="preserve">  ㄴ Tteam의 주요 목적은 커뮤니티를 통한 유저 확대이다.</t>
    <phoneticPr fontId="2" type="noConversion"/>
  </si>
  <si>
    <t xml:space="preserve">     ㄴ 레퍼럴을 통한 유저 확대를 할 수 없을 경우 Team Mission이라는 추가 AGX 획득 창구를 얻게 된다.</t>
    <phoneticPr fontId="2" type="noConversion"/>
  </si>
  <si>
    <t>Team은 등급이 있으며 등급에 따라 Mission을 통해 획득 할 수 있는 보상에 차등이 있다.</t>
    <phoneticPr fontId="2" type="noConversion"/>
  </si>
  <si>
    <t xml:space="preserve">  ㄴ Team의 각 등급별로 제한이 있으며 일정 기준마다 심사를 통해 Team의 승급과 탈락을 결정한다.</t>
    <phoneticPr fontId="2" type="noConversion"/>
  </si>
  <si>
    <t>Team의 등급은 Team의 생성 수의 조절 역할도 겸하고 있다.</t>
    <phoneticPr fontId="2" type="noConversion"/>
  </si>
  <si>
    <t xml:space="preserve">  ㄴ하나의 등급에 존재할 수 있는 Team의 수는 제한적이다.</t>
    <phoneticPr fontId="2" type="noConversion"/>
  </si>
  <si>
    <t xml:space="preserve">    예를 들어 골드 등급에 100개의 Team이 존재할 수 있다면 다이아 등급에는 10개의 Team만 존재 할 수 있다.</t>
    <phoneticPr fontId="2" type="noConversion"/>
  </si>
  <si>
    <t>Team은 최대 5개의 등급이 있다.</t>
    <phoneticPr fontId="2" type="noConversion"/>
  </si>
  <si>
    <t xml:space="preserve">  ㄴTeam의 총 개수를 조절하는 이유는 재원의 보호 및 경쟁심을 부추기기 위해서이다.</t>
    <phoneticPr fontId="2" type="noConversion"/>
  </si>
  <si>
    <t xml:space="preserve">  ㄴ 각 Team의 등급별로 Team내 인원의 제한과 보상 배율의 증가 정도가 다르다.</t>
    <phoneticPr fontId="2" type="noConversion"/>
  </si>
  <si>
    <t>등급</t>
  </si>
  <si>
    <t>팀원 제한</t>
  </si>
  <si>
    <t>보상 배율</t>
  </si>
  <si>
    <t>1등급 (최하)</t>
  </si>
  <si>
    <t>최대 10명</t>
  </si>
  <si>
    <t>× 1.0</t>
  </si>
  <si>
    <t>2등급</t>
  </si>
  <si>
    <t>최대 20명</t>
  </si>
  <si>
    <t>× 1.25</t>
  </si>
  <si>
    <t>3등급</t>
  </si>
  <si>
    <t>최대 50명</t>
  </si>
  <si>
    <t>× 1.50</t>
  </si>
  <si>
    <t>4등급</t>
  </si>
  <si>
    <t>최대 100명</t>
  </si>
  <si>
    <t>× 1.75</t>
  </si>
  <si>
    <t>5등급 (최상)</t>
  </si>
  <si>
    <t>최대 200명</t>
  </si>
  <si>
    <t>× 2.0</t>
  </si>
  <si>
    <t xml:space="preserve">  ㄴ Team의 승급은 Team 내 유저수와 Mission 달성 % 및 AGX 수집 합산과 활성화 시간 합산에 따라 달려 있다.</t>
    <phoneticPr fontId="2" type="noConversion"/>
  </si>
  <si>
    <t xml:space="preserve">      ㄴ 하나의 등급에서 제한 숫자를 넘는 Team의 개수가 생성될 경우 먼저 조건을 달성한 Team이 우선적으로 등급에 배치된다.</t>
    <phoneticPr fontId="2" type="noConversion"/>
  </si>
  <si>
    <t>Team의 Mission은 데일리 미션과 위클리 미션의 두 종류가 있다.</t>
    <phoneticPr fontId="2" type="noConversion"/>
  </si>
  <si>
    <t xml:space="preserve">  ㄴ 데일리 미션은 선착순 출석 체크/ AGX 모으기/ 활성화 시간 모으기의 3종이다.</t>
    <phoneticPr fontId="2" type="noConversion"/>
  </si>
  <si>
    <t xml:space="preserve">  ㄴ 위클리 미션은 AGX 모으기/ 활성화 시간 모으기의 2종이다.</t>
    <phoneticPr fontId="2" type="noConversion"/>
  </si>
  <si>
    <t>Team Mission의 보상 기준역시 1일 노드 보상의 n%이다.</t>
    <phoneticPr fontId="2" type="noConversion"/>
  </si>
  <si>
    <t xml:space="preserve">  ㄴ 여기에서 Team Mission의 보상이란 데일리 Mission과 위클리 미션을 모두 클리어 했을 때 보상을이야기 한다.</t>
    <phoneticPr fontId="2" type="noConversion"/>
  </si>
  <si>
    <t>구체적인 Team Mission의 보상은 '시뮬레이터'에서 확인한다.</t>
    <phoneticPr fontId="2" type="noConversion"/>
  </si>
  <si>
    <t>* AGX 소모_App 제작</t>
    <phoneticPr fontId="2" type="noConversion"/>
  </si>
  <si>
    <t>런처 내에 포함된 AI App 빌더를 통해 유저는 AGX를 소모해 가면서 App을 제작할 수 있다.</t>
    <phoneticPr fontId="2" type="noConversion"/>
  </si>
  <si>
    <t>App의 제작을 위해 연동되는 AI의 API 비용을 Alphea에서 부담하게 된다. 따라서 유저에게 API 비용을 포함해서 청구를 해야 하므로 제작에 사용되는 AGX 비용은 마진이 없을 경우 아래 정도의 비용이 나온다.</t>
    <phoneticPr fontId="2" type="noConversion"/>
  </si>
  <si>
    <t xml:space="preserve">  ㄴ 아래의 가격은 AI의 추론 단가로서 위의 App 제작 비용 탕감 계산과 동일하다.</t>
    <phoneticPr fontId="2" type="noConversion"/>
  </si>
  <si>
    <t xml:space="preserve">  ㄴ 위의 벤치마크 데이터는 10턴내에 앱을 생성한다는 전제 조건이 있으므로 유저가 지속적으로 대화를 진행하거나 동일 대화에서 앱을 수정해 나간다면 API 비용은 더 올라가게 된다.</t>
    <phoneticPr fontId="2" type="noConversion"/>
  </si>
  <si>
    <t>턴 수</t>
  </si>
  <si>
    <t>API 원가</t>
  </si>
  <si>
    <t>메인넷</t>
  </si>
  <si>
    <t>총 원가</t>
  </si>
  <si>
    <t>10턴</t>
  </si>
  <si>
    <t>20턴</t>
  </si>
  <si>
    <t>30턴</t>
  </si>
  <si>
    <t xml:space="preserve">     ㄴ 턴이 2배 늘면 비용이 2배 이상 증가한다. 아래는 턴 수의 증가에 따른 원가 비용의 샘플이다. (기준은 벤치마크와 동일하다.)</t>
    <phoneticPr fontId="2" type="noConversion"/>
  </si>
  <si>
    <t xml:space="preserve">    ㄴ 필요할 경우 AI 제작을 위한 하나의 채팅의 턴 수를 제한해야 할 수도 있다.</t>
    <phoneticPr fontId="2" type="noConversion"/>
  </si>
  <si>
    <t xml:space="preserve">        (초기 GPT도 하나의 채팅에서 대화 턴 수를 제한했었다.)</t>
    <phoneticPr fontId="2" type="noConversion"/>
  </si>
  <si>
    <t>AI 앱 제작 비용에서 마진을 붙일 경우 현재의 비용도 비교적 높은데 유저의 심리적인 저항선이 높아질 가능성이 있어 App 제작 비용에는 별도의 마진을 붙이지 않는다.</t>
    <phoneticPr fontId="2" type="noConversion"/>
  </si>
  <si>
    <t>구성 요소</t>
  </si>
  <si>
    <t>단위</t>
  </si>
  <si>
    <t>수량 (10턴)</t>
  </si>
  <si>
    <t>단가 ($)</t>
  </si>
  <si>
    <t>소계 ($)</t>
  </si>
  <si>
    <t>AI API 입력 토큰 (누적 평균)</t>
  </si>
  <si>
    <t>토큰</t>
  </si>
  <si>
    <t>20,000</t>
  </si>
  <si>
    <t>$0.000003/토큰</t>
  </si>
  <si>
    <t>$0.060000</t>
  </si>
  <si>
    <t>Sonnet 4.6 $3/MTok</t>
  </si>
  <si>
    <t>AI API 출력 토큰</t>
  </si>
  <si>
    <t>10,000</t>
  </si>
  <si>
    <t>$0.000015/토큰</t>
  </si>
  <si>
    <t>$0.150000</t>
  </si>
  <si>
    <t>Sonnet 4.6 $15/MTok</t>
  </si>
  <si>
    <t>요청 라우팅</t>
  </si>
  <si>
    <t>회</t>
  </si>
  <si>
    <t>10</t>
  </si>
  <si>
    <t>$0.0000010</t>
  </si>
  <si>
    <t>$0.000010</t>
  </si>
  <si>
    <t>Lambda × 0.5 × 50%</t>
  </si>
  <si>
    <t>Delta 기본 실행</t>
  </si>
  <si>
    <t>$0.0000001</t>
  </si>
  <si>
    <t>$0.000001</t>
  </si>
  <si>
    <t>Lambda × 1 × 50%</t>
  </si>
  <si>
    <t>파일 쓰기 (결과 저장)</t>
  </si>
  <si>
    <t>$0.0000025</t>
  </si>
  <si>
    <t>$0.000025</t>
  </si>
  <si>
    <t>S3 PUT × 50%</t>
  </si>
  <si>
    <t>파일 읽기 (컨텍스트)</t>
  </si>
  <si>
    <t>$0.0000002</t>
  </si>
  <si>
    <t>$0.000002</t>
  </si>
  <si>
    <t>S3 GET × 50%</t>
  </si>
  <si>
    <t>세션 수립</t>
  </si>
  <si>
    <t>CloudFront × 50%</t>
  </si>
  <si>
    <t>원가 합계</t>
  </si>
  <si>
    <t>$0.210039</t>
  </si>
  <si>
    <t>API가 원가의 99.96%</t>
  </si>
  <si>
    <t xml:space="preserve">  ㄴ마진률과 관련된 내용 역시 정책이므로 별도의 논의가 필요하다.</t>
    <phoneticPr fontId="2" type="noConversion"/>
  </si>
  <si>
    <t>* AGX소모_앱 퍼블리싱</t>
    <phoneticPr fontId="2" type="noConversion"/>
  </si>
  <si>
    <t>AI 앱 제작이 완료되면 유저는 앱을 퍼블리시 할 수 있다.</t>
    <phoneticPr fontId="2" type="noConversion"/>
  </si>
  <si>
    <t>앱이 퍼블리시 될 때 Alphea의 노드의 리소스를 사용하게 되므로 AGX를 소모한다.</t>
    <phoneticPr fontId="2" type="noConversion"/>
  </si>
  <si>
    <t>앱이 퍼블리시 되면 앱의 메타 데이터가 온체인에 등록된다.</t>
    <phoneticPr fontId="2" type="noConversion"/>
  </si>
  <si>
    <t>퍼블리시 시에 소모되는 AGX 비용의 계산은 단순 등록인가, 공유상태 포함 등록인가에 따라 다르다.</t>
    <phoneticPr fontId="2" type="noConversion"/>
  </si>
  <si>
    <t xml:space="preserve">  * 단순 등록</t>
    <phoneticPr fontId="2" type="noConversion"/>
  </si>
  <si>
    <t xml:space="preserve">     ㄴ 단순 등록이란 메인넷에 '앱 명함'만 등록하는 것을 이야기 한다.</t>
    <phoneticPr fontId="2" type="noConversion"/>
  </si>
  <si>
    <t xml:space="preserve">     ㄴ 솔로 플레이 게임이나 단순한 저장/불러오기만 있는 앱들의 경우에는 단순 등록만으로 충분하다.</t>
    <phoneticPr fontId="2" type="noConversion"/>
  </si>
  <si>
    <t xml:space="preserve">  * 공유 상태 포함 등록</t>
    <phoneticPr fontId="2" type="noConversion"/>
  </si>
  <si>
    <t xml:space="preserve">     ㄴ 공유 상태 포함 등록이란 '앱 명함' 뿐만 아니라 앱의 구조, 권한 설정, 버전 정보와 같은 다양한 데이터를 메인넷에 올리는 것을 말한다.</t>
    <phoneticPr fontId="2" type="noConversion"/>
  </si>
  <si>
    <t xml:space="preserve">         ㄴ 여러 유저가 동일한 데이터를 공유해야 할 때 필요하다.</t>
    <phoneticPr fontId="2" type="noConversion"/>
  </si>
  <si>
    <t xml:space="preserve">     ㄴ 랭킹/ 리더보드가 있는 앱이나 멀티 플레이(실시간 상호작용)가 필요한 앱, 공유 자원을 여러 유저들과 사용하는 앱의 경우 공유상태 포함 등록이 필요하다.</t>
    <phoneticPr fontId="2" type="noConversion"/>
  </si>
  <si>
    <t xml:space="preserve">     ㄴ 공유 상태 포함 등록의 경우에는 구현 방식에 따라 Alphea 메인넷에서 사용할 리소스가 다르다. 따라서 퍼블리시에 소모되는 AGX 계산 방식도 달라지게 된다.</t>
    <phoneticPr fontId="2" type="noConversion"/>
  </si>
  <si>
    <t>* dFS에 공유 파일로 저장</t>
    <phoneticPr fontId="2" type="noConversion"/>
  </si>
  <si>
    <t xml:space="preserve">   ㄴ 파일 쓰기 횟수 기준 과금</t>
    <phoneticPr fontId="2" type="noConversion"/>
  </si>
  <si>
    <t xml:space="preserve">   ㄴ 파일 쓰기 횟수에 따라 단가 계산 가능</t>
    <phoneticPr fontId="2" type="noConversion"/>
  </si>
  <si>
    <t xml:space="preserve">   ㄴ 단, 동시 접근 충돌 처리 필요</t>
    <phoneticPr fontId="2" type="noConversion"/>
  </si>
  <si>
    <t>* 온체인 상태로 저장</t>
    <phoneticPr fontId="2" type="noConversion"/>
  </si>
  <si>
    <t xml:space="preserve">   ㄴ 트랜젝션 기준 과금</t>
    <phoneticPr fontId="2" type="noConversion"/>
  </si>
  <si>
    <t xml:space="preserve">   ㄴ 단가는 Job 테이블 참고</t>
    <phoneticPr fontId="2" type="noConversion"/>
  </si>
  <si>
    <t xml:space="preserve">   ㄴ 상대적으로 높은 비용 발생 가능성</t>
    <phoneticPr fontId="2" type="noConversion"/>
  </si>
  <si>
    <t xml:space="preserve">     ㄴ 여기에서 '앱 명함'이란 앱 이름, 앱 주소(실제 데이터가 있는 dFS의 주소), 제작자의 지갑 주소, 버전 정보, 타임스태프와 같은 기본적인 데이터만 올리는 것을 말한다.</t>
    <phoneticPr fontId="2" type="noConversion"/>
  </si>
  <si>
    <t>퍼블리시 비용은 '공유 상태 포함 등록'의 구현 방식에 따라 달라질 수 있따.</t>
    <phoneticPr fontId="2" type="noConversion"/>
  </si>
  <si>
    <t>퍼블리시 방식 역시 구현 방식이 자동인가 수동인가에 따라 달라 질 수 있따.</t>
    <phoneticPr fontId="2" type="noConversion"/>
  </si>
  <si>
    <t xml:space="preserve">  ㄴ 자동 방식일 경우 유저가 퍼블리시 버튼을 선택하면 퍼블리시 전에 단순 등록인가 공유 상태 포함 등록인가를 구분하여 자동으로 퍼블리시 비용을 산정하고 등록한다.</t>
    <phoneticPr fontId="2" type="noConversion"/>
  </si>
  <si>
    <t xml:space="preserve">  ㄴ 수동의 경우에는 퍼블리시를 할 때 기능 체크 리스트를 통해서 진행이 가능하다.</t>
    <phoneticPr fontId="2" type="noConversion"/>
  </si>
  <si>
    <t xml:space="preserve">      ㄴ 퍼블리시를 할 때 유저에게 랭킹 기능이나 멀티 플레이 기능이 있는지 여부에 따라 단순 등록일 경우에는 앱 명함 정보만 등록하고, 그 외의 경우에는 공유 상태 포함 등록을 진행한다.</t>
    <phoneticPr fontId="2" type="noConversion"/>
  </si>
  <si>
    <t xml:space="preserve">      ㄴ 본래 공유 상태 포함 등록이 필요한 앱인데 유저의 답변으로 인해 단순 등록이 되었다면 해당 앱은 온전히 사용할 수 없게 된다. </t>
    <phoneticPr fontId="2" type="noConversion"/>
  </si>
  <si>
    <t>혹은 퍼블리시 될 때 예외사항을 두지 않기 위해 모든 앱을 공유 상태 포함 등록으로 퍼블리시 하는 방법도 있다.</t>
    <phoneticPr fontId="2" type="noConversion"/>
  </si>
  <si>
    <t>이는 내부 논의를 통해 결정이 필요한 구현 정책이다.</t>
    <phoneticPr fontId="2" type="noConversion"/>
  </si>
  <si>
    <t>App을 사용할 때도 Alphea의 리소스를 사용하므로 AGX를 소모한다.</t>
    <phoneticPr fontId="2" type="noConversion"/>
  </si>
  <si>
    <t>AGX 소모를 위해 유저에게 청구하는 비용은 Alphea의 Job 처리 비용을 기준으로 산정한다.</t>
    <phoneticPr fontId="2" type="noConversion"/>
  </si>
  <si>
    <t>위와 같이 실제 Job 처리를 통해서 산정된 Job 처리 비용을 기준으로 청구한다.</t>
    <phoneticPr fontId="2" type="noConversion"/>
  </si>
  <si>
    <t>소모 비용은 AWS의 동일 작업 대비 50%의 가격인 Alphea의 Job 처리 비용을 기준으로 청구한다.</t>
    <phoneticPr fontId="2" type="noConversion"/>
  </si>
  <si>
    <t>* AGX소모_App 사용</t>
    <phoneticPr fontId="2" type="noConversion"/>
  </si>
  <si>
    <t>* AGX 환전</t>
    <phoneticPr fontId="2" type="noConversion"/>
  </si>
  <si>
    <t>유저가 획득한 AGX는 Alphea의 웹 페이지에서 ALP로 환전이 가능하다.</t>
    <phoneticPr fontId="2" type="noConversion"/>
  </si>
  <si>
    <t xml:space="preserve">     추론 단가 벤치마크: Amazon Bedrock 경량 모델</t>
    <phoneticPr fontId="2" type="noConversion"/>
  </si>
  <si>
    <t>최초 가입 보너스의 목적은 유저가 커뮤니티에서 공유된 앱을 플레이해볼 수 있는 최저한의 AGX를 지급하는 것이다. (앱 제작은 별도 10턴 무료 탕감으로 지원)</t>
  </si>
  <si>
    <t>전제: 첫 앱 제작 10턴 무료(플랫폼 부담) | 1ALP=1AGX=$0.1 | 마진 없음(Job 처리 비용 기준) | 파란색 셀 = 변경 가능 변수</t>
  </si>
  <si>
    <t xml:space="preserve">  ⚙️  변수 설정  (파란색 셀을 변경하면 전체가 자동 계산됩니다)</t>
  </si>
  <si>
    <t>변수명</t>
  </si>
  <si>
    <t>값</t>
  </si>
  <si>
    <t>설명</t>
  </si>
  <si>
    <t>노드 운영 시간 / 일</t>
  </si>
  <si>
    <t>시간 (최대 24)</t>
  </si>
  <si>
    <t>하루 중 노드를 운영하는 시간</t>
  </si>
  <si>
    <t>반감기 단계</t>
  </si>
  <si>
    <t>0~3기</t>
  </si>
  <si>
    <t>0기=초기 / 1기=20%이상 / 2기=40%이상 / 3기=이후</t>
  </si>
  <si>
    <t>레퍼럴 보상 비율 (정책변수)</t>
  </si>
  <si>
    <t>비율</t>
  </si>
  <si>
    <t>1일 노드 보상 대비 레퍼럴 전체 보상 비율</t>
  </si>
  <si>
    <t>Team 보상 비율 (정책변수)</t>
  </si>
  <si>
    <t>1일 노드 보상 대비 Team 전체 보상 비율</t>
  </si>
  <si>
    <t>레퍼럴 달성 단계</t>
  </si>
  <si>
    <t>0~3단계</t>
  </si>
  <si>
    <t>0=없음 / 1=행만 / 2=행+열 / 3=올클리어+초대자</t>
  </si>
  <si>
    <t>Team 등급</t>
  </si>
  <si>
    <t>0~5등급</t>
  </si>
  <si>
    <t>0=미가입 / 1~5등급</t>
  </si>
  <si>
    <t>Team 미션 달성률</t>
  </si>
  <si>
    <t>0~1</t>
  </si>
  <si>
    <t>0=미달성 / 0.5=50% / 1=전체달성</t>
  </si>
  <si>
    <t>앱 제작 턴 수</t>
  </si>
  <si>
    <t>턴 (10/20/30)</t>
  </si>
  <si>
    <t>원가 자동 계산됨</t>
  </si>
  <si>
    <t>앱 사용 횟수 / 일</t>
  </si>
  <si>
    <t>하루 평균 앱 사용 횟수</t>
  </si>
  <si>
    <t>퍼블리시 횟수</t>
  </si>
  <si>
    <t>시뮬레이션 기간 내 퍼블리시 횟수</t>
  </si>
  <si>
    <t xml:space="preserve">  💰  AGX 생성 (1일 기준, $ 단위)</t>
  </si>
  <si>
    <t>항목</t>
  </si>
  <si>
    <t>1일 생성 ($)</t>
  </si>
  <si>
    <t>월 생성 ($)</t>
  </si>
  <si>
    <t>산정 근거</t>
  </si>
  <si>
    <t>최초 가입 보너스 (1회성)</t>
  </si>
  <si>
    <t>- (1회성)</t>
  </si>
  <si>
    <t>플레이 원가 $0.000004 × 약 62회치 / 온보딩 바우처</t>
  </si>
  <si>
    <t>매일 출석 보상</t>
  </si>
  <si>
    <t>Alphea 단가 $0.000004/회 × 약 6회치 / 공유앱 플레이 최저 연료</t>
  </si>
  <si>
    <t>노드 Job 보상</t>
  </si>
  <si>
    <t>운영시간/반감기 자동반영 / 0기 8h=$0.0168 / 24h=$0.0504</t>
  </si>
  <si>
    <t>레퍼럴 보상</t>
  </si>
  <si>
    <t>노드보상 × 레퍼럴비율(B8) × 달성단계(0~3)/3</t>
  </si>
  <si>
    <t>Team 보상</t>
  </si>
  <si>
    <t>노드보상 × Team비율(B9) × 등급배율(1.0~2.0) × 달성률(B12)</t>
  </si>
  <si>
    <t xml:space="preserve">  1일 총 생성 (가입보너스 제외)</t>
  </si>
  <si>
    <t xml:space="preserve">  💸  AGX 소모 ($ 단위)</t>
  </si>
  <si>
    <t>1회 원가 ($)</t>
  </si>
  <si>
    <t>수량</t>
  </si>
  <si>
    <t>총 소모 ($)</t>
  </si>
  <si>
    <t>첫 앱 제작 (플랫폼 무료 부담)</t>
  </si>
  <si>
    <t>1회 (무료)</t>
  </si>
  <si>
    <t>API $0.210 + 메인넷 $0.000039 / 플랫폼 부담</t>
  </si>
  <si>
    <t>앱 제작 (2회차~)</t>
  </si>
  <si>
    <t>1회</t>
  </si>
  <si>
    <t>10턴=$0.210 / 20턴=$0.570 / 30턴=$1.170</t>
  </si>
  <si>
    <t>퍼블리시</t>
  </si>
  <si>
    <t>메타데이터 온체인 등록 / CTO 확인 후 확정</t>
  </si>
  <si>
    <t>앱 사용 (1일)</t>
  </si>
  <si>
    <t>컴퓨팅+dFS읽기3회+쓰기2회+세션 합산</t>
  </si>
  <si>
    <t xml:space="preserve">  1일 총 소모</t>
  </si>
  <si>
    <t xml:space="preserve">  📊  순 AGX 분석</t>
  </si>
  <si>
    <t>1일 ($)</t>
  </si>
  <si>
    <t>월 ($)</t>
  </si>
  <si>
    <t>1일 순 생성 (생성 - 소모)</t>
  </si>
  <si>
    <t>양수=적립 중 / 음수=소모 중</t>
  </si>
  <si>
    <t>앱 플레이 가능 횟수 / 일</t>
  </si>
  <si>
    <t>1일 생성 ÷ 앱사용 원가 $0.0000068</t>
  </si>
  <si>
    <t>앱 제작 적립 필요 기간</t>
  </si>
  <si>
    <t>제작원가 ÷ 1일 생성 (일 단위)</t>
  </si>
  <si>
    <t xml:space="preserve">  🎮  시나리오별 비교표  (반감기 0기, 노드 8시간 기준 고정값)</t>
  </si>
  <si>
    <t>※ 아래 표는 변수 설정과 무관한 고정 참조표입니다.</t>
  </si>
  <si>
    <t>시나리오</t>
  </si>
  <si>
    <t>플레이 가능</t>
  </si>
  <si>
    <t>제작까지 (일)</t>
  </si>
  <si>
    <t>① 출석만 (노드 없음)</t>
  </si>
  <si>
    <t>약 3회/일</t>
  </si>
  <si>
    <t>사실상 불가</t>
  </si>
  <si>
    <t>출석만으로는 제작 불가</t>
  </si>
  <si>
    <t>② 출석 + 레퍼럴 최대 (노드없음)</t>
  </si>
  <si>
    <t>약 4회/일</t>
  </si>
  <si>
    <t>노드 없으면 레퍼럴 보상도 극소</t>
  </si>
  <si>
    <t>③ 출석+레퍼럴+Team5등급 (노드없음)</t>
  </si>
  <si>
    <t>미션 풀 달성해도 노드 없으면 한계</t>
  </si>
  <si>
    <t>④ 노드 8h + 출석 (반감기 0기)</t>
  </si>
  <si>
    <t>약 7,424회/일</t>
  </si>
  <si>
    <t>약 4.2일</t>
  </si>
  <si>
    <t>노드가 핵심 수익원</t>
  </si>
  <si>
    <t>⑤ 노드 8h+출석+레퍼럴5%+Team2% (0기)</t>
  </si>
  <si>
    <t>약 7,700회/일</t>
  </si>
  <si>
    <t>약 3.9일</t>
  </si>
  <si>
    <t>풀 참여 시 노드 대비 약 8% 추가</t>
  </si>
  <si>
    <t>⑥ 노드 24h + 풀참여 (반감기 0기)</t>
  </si>
  <si>
    <t>약 23,000회/일</t>
  </si>
  <si>
    <t>약 1.3일</t>
  </si>
  <si>
    <t>24시간 운영 시 하루 1개 제작 가능</t>
  </si>
  <si>
    <t xml:space="preserve">  🤝  레퍼럴 보상 상세  (변수 B8 레퍼럴비율 연동)</t>
  </si>
  <si>
    <t>미션 종류</t>
  </si>
  <si>
    <t>배분</t>
  </si>
  <si>
    <t>1일 보상 ($)</t>
  </si>
  <si>
    <t>조건</t>
  </si>
  <si>
    <t>친구 활성화 - 행 보상 (최대 5회)</t>
  </si>
  <si>
    <t>60%×60%</t>
  </si>
  <si>
    <t>빙고 가로줄 5명 채울 때마다 / 최대 5회</t>
  </si>
  <si>
    <t>친구 활성화 - 열 보상 (최대 5회)</t>
  </si>
  <si>
    <t>60%×40%</t>
  </si>
  <si>
    <t>빙고 세로줄 5명 채울 때마다 / 최대 5회</t>
  </si>
  <si>
    <t>All Clear 보상</t>
  </si>
  <si>
    <t>20%</t>
  </si>
  <si>
    <t>25명 전원 달성 시 1회</t>
  </si>
  <si>
    <t>초대자 활성화 보상</t>
  </si>
  <si>
    <t>초대자 노드 활성화 시 1회</t>
  </si>
  <si>
    <t>레퍼럴 전체 합계 (최대)</t>
  </si>
  <si>
    <t>100%</t>
  </si>
  <si>
    <t>모든 미션 달성 시 최대값</t>
  </si>
  <si>
    <t xml:space="preserve">  🏅  Team 보상 상세  (변수 B9 Team비율 연동 / 1등급 vs 5등급 비교)</t>
  </si>
  <si>
    <t>1등급 보상 ($)</t>
  </si>
  <si>
    <t>5등급 보상 ($)</t>
  </si>
  <si>
    <t>선착순 출석 1~3등 (1인당)</t>
  </si>
  <si>
    <t>Daily30%×50%÷3</t>
  </si>
  <si>
    <t>등급 무관 고정</t>
  </si>
  <si>
    <t>선착순 출석 4~8등 (1인당)</t>
  </si>
  <si>
    <t>Daily30%×30%÷5</t>
  </si>
  <si>
    <t>선착순 출석 9~15등 (1인당)</t>
  </si>
  <si>
    <t>Daily30%×20%÷7</t>
  </si>
  <si>
    <t>AGX 모으기 Daily (1인당)</t>
  </si>
  <si>
    <t>Daily40%</t>
  </si>
  <si>
    <t>팀 합산 목표 달성 시 전원 지급</t>
  </si>
  <si>
    <t>활성화 시간 모으기 Daily (1인당)</t>
  </si>
  <si>
    <t>Daily30%</t>
  </si>
  <si>
    <t>AGX 모으기 Weekly (1인당/주)</t>
  </si>
  <si>
    <t>Weekly50%</t>
  </si>
  <si>
    <t>7일 합산 목표 달성 시 전원 지급</t>
  </si>
  <si>
    <t>활성화 시간 모으기 Weekly (1인당/주)</t>
  </si>
  <si>
    <t>※ 파란색 셀(B6~B15)을 변경하면 생성/소모/분석 섹션이 자동 재계산됩니다 | 레퍼럴비율(B8)/Team비율(B9)은 정책 변수로 언제든 수정 가능</t>
  </si>
  <si>
    <t>#</t>
  </si>
  <si>
    <t>현재 상태</t>
  </si>
  <si>
    <t>확정 필요 내용</t>
  </si>
  <si>
    <t>현재 8시간 제한</t>
  </si>
  <si>
    <t>5% (임시값)</t>
  </si>
  <si>
    <t>2% (임시값)</t>
  </si>
  <si>
    <t>앱 사용 마진 정책</t>
  </si>
  <si>
    <t>우선순위</t>
  </si>
  <si>
    <t>내용</t>
  </si>
  <si>
    <t>이유</t>
  </si>
  <si>
    <t>🔴 즉시 확정</t>
  </si>
  <si>
    <t>#3, #4</t>
  </si>
  <si>
    <t>API 비용 마진 + 노드 운영 시간</t>
  </si>
  <si>
    <t>#1</t>
  </si>
  <si>
    <t>첫 앱 제작 비용 탕감 재원</t>
  </si>
  <si>
    <t>#6~#10</t>
  </si>
  <si>
    <t>퍼블리시 관련 5개 항목</t>
  </si>
  <si>
    <t>CTO 기술 확인 후 즉시 단가 산정 가능</t>
  </si>
  <si>
    <t>🟢 시뮬로 조정</t>
  </si>
  <si>
    <t>#11, #12</t>
  </si>
  <si>
    <t>레퍼럴/Team 보상 비율</t>
  </si>
  <si>
    <t>✅ 확정됨</t>
  </si>
  <si>
    <t>#2, #13</t>
  </si>
  <si>
    <t>아래 항목만 확정하면 AGX 경제 모델 완성  |  🔴 즉시 확정  🟡 CTO 확인 후  🟢 시뮬레이터 조정  ✅ 확정됨</t>
  </si>
  <si>
    <t xml:space="preserve">  💰  재원 관련 확정 사항</t>
  </si>
  <si>
    <t>우선</t>
  </si>
  <si>
    <t>🔴</t>
  </si>
  <si>
    <t>1</t>
  </si>
  <si>
    <t>첫 앱 제작
API 비용 탕감 재원</t>
  </si>
  <si>
    <t>미정
(정책 논의 필요)</t>
  </si>
  <si>
    <t>최초 1회 앱 제작 시 API 비용 $0.210039를 플랫폼이 부담
• 후보A: 트레저리 (10%, $128M)
• 후보B: 운영비 선지출 후 수익 보전
• 후보C: 예비비 → 단, AGX-ALP 환전 재원과 충돌 가능</t>
  </si>
  <si>
    <t>✅</t>
  </si>
  <si>
    <t>2</t>
  </si>
  <si>
    <t>레퍼럴/Team/출석
보상 재원</t>
  </si>
  <si>
    <t>테스트넷 기여자
480M ALP 확정</t>
  </si>
  <si>
    <t>DAU 20% 가정 시 약 52년 충당 가능
최종 승인만 필요</t>
  </si>
  <si>
    <t xml:space="preserve">  🤖  AI API 비용 처리 정책  (가장 핵심적인 미결 사항)</t>
  </si>
  <si>
    <t>3</t>
  </si>
  <si>
    <t>API 비용
마진 정책</t>
  </si>
  <si>
    <t>마진 없음 방향
논의 중 (미확정)</t>
  </si>
  <si>
    <t>마진 없이 원가($0.210) 청구 시 노드 8h 기준 약 3일에 앱 1개 제작 가능
• 마진 없음으로 확정할 것인가?
• 이후 수익은 노드 Job 30% 중 5% 재단 귀속분에 의존</t>
  </si>
  <si>
    <t>4</t>
  </si>
  <si>
    <t>노드 운영 시간
제한 정책</t>
  </si>
  <si>
    <t>• 8시간: 1일 보상 $0.0504
• 24시간: 1일 보상 $0.1512 (3배)
• 24시간 + 마진 없음 조합 시 하루 1개 앱 제작 가능
→ 8시간 유지? 24시간 허용? 중간값(16시간)?</t>
  </si>
  <si>
    <t>🟡</t>
  </si>
  <si>
    <t>5</t>
  </si>
  <si>
    <t>AI 대화 무료
제공 범위</t>
  </si>
  <si>
    <t>첫 앱 10턴만 무료
(이후 논의 중)</t>
  </si>
  <si>
    <t>무제한 무료는 달러 비용 폭증으로 불가
• 노드 운영 시간 연동 방식 검토 중
  예) 노드 1시간 운영 = n턴 대화 가능
→ 채택 여부 및 n값 확정 필요</t>
  </si>
  <si>
    <t xml:space="preserve">  🎁  보상 정책 확정 사항</t>
  </si>
  <si>
    <t>🟢</t>
  </si>
  <si>
    <t>11</t>
  </si>
  <si>
    <t>레퍼럴 보상 비율
(n%)</t>
  </si>
  <si>
    <t>1일 노드 보상의 5%를 레퍼럴 전체 보상으로 지급
• 0기 8h 기준: $0.0504 × 5% = $0.00252/일
→ 시뮬레이터 B8 셀에서 즉시 조정 가능</t>
  </si>
  <si>
    <t>12</t>
  </si>
  <si>
    <t>Team 보상 비율
(m%)</t>
  </si>
  <si>
    <t>1일 노드 보상의 2%를 Team 전체 보상으로 지급
• 0기 8h 기준: $0.0504 × 2% = $0.001008/일
→ 시뮬레이터 B9 셀에서 즉시 조정 가능</t>
  </si>
  <si>
    <t>13</t>
  </si>
  <si>
    <t>없음 (Job 처리 비용 기준)
확정</t>
  </si>
  <si>
    <t>Job 처리 비용 기준 청구 = AWS 50% 단가 그대로
"AWS보다 50% 저렴" 가치 제안 유지를 위해 마진 없음
최종 승인만 필요</t>
  </si>
  <si>
    <t xml:space="preserve">  🚨  확정 우선순위 요약</t>
  </si>
  <si>
    <t>전체 수익 모델의 핵심
이 두 가지가 결정되어야 나머지 확정 가능</t>
  </si>
  <si>
    <t>출시 전 반드시 확정 필요한 운영 예산</t>
  </si>
  <si>
    <t>🟡 CTO 확인 후</t>
  </si>
  <si>
    <t>시뮬레이터에서 실시간 조정 후 확정</t>
  </si>
  <si>
    <t>재원 / 사용 마진</t>
  </si>
  <si>
    <t>오늘 논의에서 방향 확정
최종 승인만 필요</t>
  </si>
  <si>
    <t>※ 시뮬레이터 탭에서 파란색 셀(B6~B15) 변경 시 전체 자동 계산 | 레퍼럴비율(B8)/Team비율(B9)은 정책 변수로 즉시 조정 가능</t>
  </si>
  <si>
    <t>&lt; 마케팅 비용</t>
    <phoneticPr fontId="2" type="noConversion"/>
  </si>
  <si>
    <t>&lt; 마진 없는 것으로</t>
    <phoneticPr fontId="2" type="noConversion"/>
  </si>
  <si>
    <t>&lt; 유지</t>
    <phoneticPr fontId="2" type="noConversion"/>
  </si>
  <si>
    <t>&lt;유지</t>
    <phoneticPr fontId="2" type="noConversion"/>
  </si>
  <si>
    <t>매니페스트에 모든 정보들이 다 올라가야 함</t>
    <phoneticPr fontId="2" type="noConversion"/>
  </si>
  <si>
    <t>즈, 공유 상태 포함 등록 퍼블리시</t>
    <phoneticPr fontId="2" type="noConversion"/>
  </si>
  <si>
    <t>8시간 노드</t>
    <phoneticPr fontId="2" type="noConversion"/>
  </si>
  <si>
    <t>레퍼럴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</si>
</sst>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(* #,##0_);_(* \(#,##0\);_(* &quot;-&quot;_);_(@_)"/>
    <numFmt numFmtId="43" formatCode="_(* #,##0.00_);_(* \(#,##0.00\);_(* &quot;-&quot;??_);_(@_)"/>
    <numFmt numFmtId="176" formatCode="\$#,##0.00000000_);[Red]\(\$#,##0.00000000\)"/>
    <numFmt numFmtId="177" formatCode="\$#,##0.0000000000"/>
    <numFmt numFmtId="178" formatCode="0.000000000"/>
    <numFmt numFmtId="179" formatCode="0.00000000000_);[Red]\(0.00000000000\)"/>
    <numFmt numFmtId="180" formatCode="_(* #,##0.00_);_(* \(#,##0.00\);_(* &quot;-&quot;_);_(@_)"/>
    <numFmt numFmtId="181" formatCode="\$#,##0.0000000_);[Red]\(\$#,##0.0000000\)"/>
    <numFmt numFmtId="182" formatCode="\$#,##0.00000000"/>
    <numFmt numFmtId="183" formatCode="#,##0&quot;회&quot;"/>
    <numFmt numFmtId="184" formatCode="0.0&quot;일&quot;"/>
  </numFmts>
  <fonts count="60"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2"/>
      <charset val="129"/>
      <scheme val="minor"/>
    </font>
    <font>
      <sz val="11"/>
      <color theme="1"/>
      <name val="Calibri"/>
      <family val="2"/>
      <charset val="1"/>
    </font>
    <font>
      <b/>
      <sz val="10"/>
      <color rgb="FF085041"/>
      <name val="Arial"/>
      <family val="2"/>
      <charset val="1"/>
    </font>
    <font>
      <b/>
      <sz val="10"/>
      <color rgb="FF085041"/>
      <name val="Noto Sans CJK SC"/>
      <family val="2"/>
    </font>
    <font>
      <sz val="9"/>
      <color rgb="FFA32D2D"/>
      <name val="Noto Sans CJK SC"/>
      <family val="2"/>
      <charset val="1"/>
    </font>
    <font>
      <sz val="11"/>
      <color theme="1"/>
      <name val="Malgun Gothic"/>
      <family val="2"/>
      <charset val="129"/>
    </font>
    <font>
      <sz val="11"/>
      <color theme="1"/>
      <name val="Calibri"/>
      <family val="2"/>
    </font>
    <font>
      <sz val="8"/>
      <name val="나눔명조"/>
      <family val="3"/>
      <charset val="129"/>
    </font>
    <font>
      <sz val="10"/>
      <color theme="1"/>
      <name val="Malgun Gothic"/>
      <family val="2"/>
      <charset val="129"/>
    </font>
    <font>
      <sz val="10"/>
      <name val="Arial"/>
      <family val="2"/>
    </font>
    <font>
      <sz val="11"/>
      <color theme="1"/>
      <name val="Calibri"/>
      <family val="2"/>
      <charset val="129"/>
    </font>
    <font>
      <sz val="10"/>
      <color theme="1"/>
      <name val="Calibri"/>
      <family val="2"/>
      <charset val="129"/>
    </font>
    <font>
      <sz val="10"/>
      <color theme="1"/>
      <name val="Calibri"/>
      <family val="2"/>
    </font>
    <font>
      <b/>
      <sz val="10"/>
      <color rgb="FFFFFFFF"/>
      <name val="Noto Sans CJK SC"/>
      <family val="2"/>
      <charset val="1"/>
    </font>
    <font>
      <b/>
      <sz val="10"/>
      <color rgb="FFFFFFFF"/>
      <name val="Arial"/>
      <family val="2"/>
      <charset val="1"/>
    </font>
    <font>
      <b/>
      <sz val="10"/>
      <color rgb="FFFFFFFF"/>
      <name val="Noto Sans CJK SC"/>
      <family val="2"/>
    </font>
    <font>
      <b/>
      <sz val="10"/>
      <color rgb="FFFFFFFF"/>
      <name val="굴림"/>
      <family val="2"/>
      <charset val="129"/>
    </font>
    <font>
      <sz val="10"/>
      <color theme="1"/>
      <name val="Calibri"/>
      <family val="2"/>
      <charset val="1"/>
    </font>
    <font>
      <b/>
      <sz val="10"/>
      <color rgb="FF3C3489"/>
      <name val="Arial"/>
      <family val="2"/>
      <charset val="1"/>
    </font>
    <font>
      <sz val="10"/>
      <color rgb="FF000000"/>
      <name val="맑은 고딕"/>
      <family val="2"/>
      <charset val="129"/>
    </font>
    <font>
      <sz val="10"/>
      <color rgb="FF000000"/>
      <name val="굴림"/>
      <family val="2"/>
      <charset val="129"/>
    </font>
    <font>
      <sz val="10"/>
      <color rgb="FF000000"/>
      <name val="Arial"/>
      <family val="2"/>
      <charset val="1"/>
    </font>
    <font>
      <sz val="10"/>
      <color rgb="FF888780"/>
      <name val="Arial"/>
      <family val="2"/>
      <charset val="1"/>
    </font>
    <font>
      <b/>
      <sz val="10"/>
      <color rgb="FF0C447C"/>
      <name val="Arial"/>
      <family val="2"/>
      <charset val="1"/>
    </font>
    <font>
      <b/>
      <sz val="10"/>
      <color rgb="FF0C447C"/>
      <name val="Noto Sans CJK SC"/>
      <family val="2"/>
    </font>
    <font>
      <sz val="10"/>
      <color rgb="FF888780"/>
      <name val="Noto Sans CJK SC"/>
      <family val="2"/>
      <charset val="1"/>
    </font>
    <font>
      <b/>
      <sz val="10"/>
      <color rgb="FF444441"/>
      <name val="Arial"/>
      <family val="2"/>
      <charset val="1"/>
    </font>
    <font>
      <b/>
      <sz val="10"/>
      <color rgb="FF444441"/>
      <name val="Malgun Gothic"/>
      <family val="2"/>
      <charset val="129"/>
    </font>
    <font>
      <b/>
      <sz val="10"/>
      <color rgb="FF444441"/>
      <name val="Arial"/>
      <family val="2"/>
    </font>
    <font>
      <b/>
      <sz val="10"/>
      <color rgb="FFA32D2D"/>
      <name val="Arial"/>
      <family val="2"/>
      <charset val="1"/>
    </font>
    <font>
      <sz val="10"/>
      <color rgb="FFA32D2D"/>
      <name val="Noto Sans CJK SC"/>
      <family val="2"/>
      <charset val="1"/>
    </font>
    <font>
      <sz val="10"/>
      <color rgb="FF0000FF"/>
      <name val="Arial"/>
      <family val="2"/>
      <charset val="1"/>
    </font>
    <font>
      <b/>
      <sz val="11"/>
      <color rgb="FFFFFFFF"/>
      <name val="굴림"/>
      <family val="2"/>
      <charset val="129"/>
    </font>
    <font>
      <b/>
      <sz val="11"/>
      <color rgb="FFFFFFFF"/>
      <name val="Noto Sans CJK SC"/>
      <family val="2"/>
    </font>
    <font>
      <sz val="11"/>
      <color rgb="FF633806"/>
      <name val="Noto Sans CJK SC"/>
      <family val="2"/>
      <charset val="1"/>
    </font>
    <font>
      <sz val="11"/>
      <color theme="1"/>
      <name val="Noto Sans CJK SC"/>
      <family val="2"/>
      <charset val="1"/>
    </font>
    <font>
      <sz val="11"/>
      <color theme="1"/>
      <name val="굴림"/>
      <family val="2"/>
      <charset val="129"/>
    </font>
    <font>
      <b/>
      <sz val="10"/>
      <name val="Noto Sans CJK SC"/>
      <family val="2"/>
      <charset val="1"/>
    </font>
    <font>
      <b/>
      <sz val="11"/>
      <color rgb="FF085041"/>
      <name val="Malgun Gothic"/>
      <family val="2"/>
      <charset val="129"/>
    </font>
    <font>
      <b/>
      <sz val="11"/>
      <color rgb="FF085041"/>
      <name val="Arial"/>
      <family val="2"/>
      <charset val="1"/>
    </font>
    <font>
      <sz val="11"/>
      <color rgb="FFA32D2D"/>
      <name val="Noto Sans CJK SC"/>
      <family val="2"/>
      <charset val="1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charset val="129"/>
    </font>
    <font>
      <b/>
      <sz val="11"/>
      <color rgb="FFFF0000"/>
      <name val="Malgun Gothic"/>
      <family val="2"/>
      <charset val="129"/>
    </font>
    <font>
      <b/>
      <sz val="11"/>
      <color rgb="FFFF0000"/>
      <name val="Calibri"/>
      <family val="2"/>
    </font>
    <font>
      <sz val="10"/>
      <name val="Noto Sans CJK SC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i/>
      <sz val="9"/>
      <color rgb="FFFFD166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1A1A2E"/>
      <name val="Arial"/>
      <family val="2"/>
    </font>
    <font>
      <sz val="9"/>
      <color rgb="FF1A1A2E"/>
      <name val="Arial"/>
      <family val="2"/>
    </font>
    <font>
      <i/>
      <sz val="8"/>
      <color rgb="FF555555"/>
      <name val="Arial"/>
      <family val="2"/>
    </font>
    <font>
      <sz val="11"/>
      <color theme="1"/>
      <name val="맑은 고딕"/>
      <family val="2"/>
      <charset val="129"/>
      <scheme val="minor"/>
    </font>
    <font>
      <b/>
      <sz val="10"/>
      <color rgb="FF1A1A2E"/>
      <name val="Arial"/>
      <family val="2"/>
    </font>
    <font>
      <sz val="10"/>
      <color rgb="FF1A1A2E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1F5EE"/>
        <bgColor rgb="FFE8F8F0"/>
      </patternFill>
    </fill>
    <fill>
      <patternFill patternType="solid">
        <fgColor rgb="FFFCEBEB"/>
        <bgColor rgb="FFFDEADA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2C2C2A"/>
        <bgColor rgb="FF444441"/>
      </patternFill>
    </fill>
    <fill>
      <patternFill patternType="solid">
        <fgColor rgb="FFE8E6FD"/>
        <bgColor rgb="FFEEEDFE"/>
      </patternFill>
    </fill>
    <fill>
      <patternFill patternType="solid">
        <fgColor theme="3" tint="0.79998168889431442"/>
        <bgColor rgb="FFFFFBF0"/>
      </patternFill>
    </fill>
    <fill>
      <patternFill patternType="solid">
        <fgColor rgb="FFFFFFFF"/>
        <bgColor rgb="FFFFFBF0"/>
      </patternFill>
    </fill>
    <fill>
      <patternFill patternType="solid">
        <fgColor rgb="FFE8F8F0"/>
        <bgColor rgb="FFE1F5EE"/>
      </patternFill>
    </fill>
    <fill>
      <patternFill patternType="solid">
        <fgColor rgb="FFF9F9F6"/>
        <bgColor rgb="FFFFFBF0"/>
      </patternFill>
    </fill>
    <fill>
      <patternFill patternType="solid">
        <fgColor theme="3" tint="0.79998168889431442"/>
        <bgColor rgb="FFFFF9E6"/>
      </patternFill>
    </fill>
    <fill>
      <patternFill patternType="solid">
        <fgColor rgb="FFD8F0E7"/>
        <bgColor rgb="FFE1F5EE"/>
      </patternFill>
    </fill>
    <fill>
      <patternFill patternType="solid">
        <fgColor rgb="FFD9ECF9"/>
        <bgColor rgb="FFD8F0E7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CEAE3"/>
        <bgColor rgb="FFEEECE1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BF0"/>
        <bgColor rgb="FFFFF9E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9E6"/>
        <bgColor rgb="FFFFFBF0"/>
      </patternFill>
    </fill>
    <fill>
      <patternFill patternType="solid">
        <fgColor rgb="FFFFFF00"/>
        <bgColor rgb="FFFDEADA"/>
      </patternFill>
    </fill>
    <fill>
      <patternFill patternType="solid">
        <fgColor rgb="FFFFFD7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E2A3A"/>
      </patternFill>
    </fill>
    <fill>
      <patternFill patternType="solid">
        <fgColor rgb="FF2E3F55"/>
      </patternFill>
    </fill>
    <fill>
      <patternFill patternType="solid">
        <fgColor rgb="FF3A86FF"/>
      </patternFill>
    </fill>
    <fill>
      <patternFill patternType="solid">
        <fgColor rgb="FFFFFFFF"/>
      </patternFill>
    </fill>
    <fill>
      <patternFill patternType="solid">
        <fgColor rgb="FFEBF3FF"/>
      </patternFill>
    </fill>
    <fill>
      <patternFill patternType="solid">
        <fgColor rgb="FFF4F7FB"/>
      </patternFill>
    </fill>
    <fill>
      <patternFill patternType="solid">
        <fgColor rgb="FF2DC653"/>
      </patternFill>
    </fill>
    <fill>
      <patternFill patternType="solid">
        <fgColor rgb="FF1E4620"/>
      </patternFill>
    </fill>
    <fill>
      <patternFill patternType="solid">
        <fgColor rgb="FFEF8C3A"/>
      </patternFill>
    </fill>
    <fill>
      <patternFill patternType="solid">
        <fgColor rgb="FFEBF7EE"/>
      </patternFill>
    </fill>
    <fill>
      <patternFill patternType="solid">
        <fgColor rgb="FF7A2C10"/>
      </patternFill>
    </fill>
    <fill>
      <patternFill patternType="solid">
        <fgColor rgb="FF7B5EA7"/>
      </patternFill>
    </fill>
    <fill>
      <patternFill patternType="solid">
        <fgColor rgb="FFEBF2FA"/>
      </patternFill>
    </fill>
    <fill>
      <patternFill patternType="solid">
        <fgColor rgb="FF3A5A7A"/>
      </patternFill>
    </fill>
    <fill>
      <patternFill patternType="solid">
        <fgColor rgb="FFD4EFD9"/>
      </patternFill>
    </fill>
    <fill>
      <patternFill patternType="solid">
        <fgColor rgb="FFBDE4C8"/>
      </patternFill>
    </fill>
    <fill>
      <patternFill patternType="solid">
        <fgColor rgb="FFFFF0F0"/>
      </patternFill>
    </fill>
    <fill>
      <patternFill patternType="solid">
        <fgColor rgb="FFFFFDE7"/>
      </patternFill>
    </fill>
    <fill>
      <patternFill patternType="solid">
        <fgColor rgb="FFF0FFF4"/>
      </patternFill>
    </fill>
    <fill>
      <patternFill patternType="solid">
        <fgColor rgb="FFCC0000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888888"/>
      </bottom>
      <diagonal/>
    </border>
    <border>
      <left/>
      <right/>
      <top style="medium">
        <color indexed="64"/>
      </top>
      <bottom style="medium">
        <color rgb="FF888888"/>
      </bottom>
      <diagonal/>
    </border>
    <border>
      <left/>
      <right style="medium">
        <color indexed="64"/>
      </right>
      <top style="medium">
        <color indexed="64"/>
      </top>
      <bottom style="medium">
        <color rgb="FF88888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88888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rgb="FF999999"/>
      </bottom>
      <diagonal/>
    </border>
    <border>
      <left style="thin">
        <color rgb="FFCCCCCC"/>
      </left>
      <right/>
      <top style="thin">
        <color rgb="FFCCCCCC"/>
      </top>
      <bottom style="medium">
        <color rgb="FF888888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medium">
        <color rgb="FF888888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rgb="FF888888"/>
      </bottom>
      <diagonal/>
    </border>
    <border>
      <left style="medium">
        <color indexed="64"/>
      </left>
      <right/>
      <top style="thin">
        <color rgb="FFCCCCCC"/>
      </top>
      <bottom style="medium">
        <color rgb="FF88888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rgb="FF888888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medium">
        <color indexed="64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medium">
        <color indexed="64"/>
      </bottom>
      <diagonal/>
    </border>
    <border>
      <left style="thin">
        <color rgb="FFCCCCCC"/>
      </left>
      <right style="medium">
        <color indexed="64"/>
      </right>
      <top style="thin">
        <color rgb="FFCCCCCC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9E4"/>
      </left>
      <right style="thin">
        <color rgb="FFD0D9E4"/>
      </right>
      <top style="thin">
        <color rgb="FFD0D9E4"/>
      </top>
      <bottom style="thin">
        <color rgb="FFD0D9E4"/>
      </bottom>
      <diagonal/>
    </border>
  </borders>
  <cellStyleXfs count="3">
    <xf numFmtId="0" fontId="0" fillId="0" borderId="0">
      <alignment vertical="center"/>
    </xf>
    <xf numFmtId="0" fontId="4" fillId="0" borderId="0"/>
    <xf numFmtId="41" fontId="12" fillId="0" borderId="0" applyBorder="0" applyAlignment="0" applyProtection="0"/>
  </cellStyleXfs>
  <cellXfs count="21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4" fillId="0" borderId="0" xfId="1"/>
    <xf numFmtId="0" fontId="11" fillId="0" borderId="1" xfId="1" applyFont="1" applyBorder="1"/>
    <xf numFmtId="41" fontId="12" fillId="2" borderId="1" xfId="2" applyFill="1" applyBorder="1"/>
    <xf numFmtId="0" fontId="13" fillId="0" borderId="0" xfId="1" applyFont="1"/>
    <xf numFmtId="0" fontId="4" fillId="2" borderId="1" xfId="1" applyFill="1" applyBorder="1"/>
    <xf numFmtId="0" fontId="4" fillId="0" borderId="1" xfId="1" applyBorder="1"/>
    <xf numFmtId="0" fontId="14" fillId="0" borderId="1" xfId="1" applyFont="1" applyBorder="1"/>
    <xf numFmtId="41" fontId="4" fillId="2" borderId="1" xfId="1" applyNumberFormat="1" applyFill="1" applyBorder="1"/>
    <xf numFmtId="0" fontId="4" fillId="5" borderId="0" xfId="1" applyFill="1"/>
    <xf numFmtId="0" fontId="17" fillId="6" borderId="10" xfId="1" applyFont="1" applyFill="1" applyBorder="1" applyAlignment="1">
      <alignment horizontal="center" vertical="center"/>
    </xf>
    <xf numFmtId="0" fontId="19" fillId="6" borderId="11" xfId="1" applyFont="1" applyFill="1" applyBorder="1" applyAlignment="1">
      <alignment horizontal="center" vertical="center"/>
    </xf>
    <xf numFmtId="0" fontId="16" fillId="6" borderId="10" xfId="1" applyFont="1" applyFill="1" applyBorder="1" applyAlignment="1">
      <alignment horizontal="center" vertical="center"/>
    </xf>
    <xf numFmtId="0" fontId="16" fillId="6" borderId="12" xfId="1" applyFont="1" applyFill="1" applyBorder="1" applyAlignment="1">
      <alignment horizontal="center" vertical="center"/>
    </xf>
    <xf numFmtId="0" fontId="16" fillId="6" borderId="13" xfId="1" applyFont="1" applyFill="1" applyBorder="1" applyAlignment="1">
      <alignment horizontal="center" vertical="center"/>
    </xf>
    <xf numFmtId="0" fontId="16" fillId="6" borderId="14" xfId="1" applyFont="1" applyFill="1" applyBorder="1" applyAlignment="1">
      <alignment horizontal="center" vertical="center"/>
    </xf>
    <xf numFmtId="0" fontId="20" fillId="0" borderId="0" xfId="1" applyFont="1"/>
    <xf numFmtId="0" fontId="21" fillId="7" borderId="12" xfId="1" applyFont="1" applyFill="1" applyBorder="1" applyAlignment="1">
      <alignment vertical="center"/>
    </xf>
    <xf numFmtId="0" fontId="21" fillId="7" borderId="15" xfId="1" applyFont="1" applyFill="1" applyBorder="1" applyAlignment="1">
      <alignment vertical="center"/>
    </xf>
    <xf numFmtId="0" fontId="21" fillId="7" borderId="14" xfId="1" applyFont="1" applyFill="1" applyBorder="1" applyAlignment="1">
      <alignment vertical="center"/>
    </xf>
    <xf numFmtId="0" fontId="22" fillId="0" borderId="0" xfId="1" applyFont="1" applyAlignment="1">
      <alignment vertical="center" wrapText="1"/>
    </xf>
    <xf numFmtId="176" fontId="22" fillId="0" borderId="0" xfId="1" applyNumberFormat="1" applyFont="1" applyAlignment="1">
      <alignment vertical="center" wrapText="1"/>
    </xf>
    <xf numFmtId="177" fontId="23" fillId="8" borderId="16" xfId="1" applyNumberFormat="1" applyFont="1" applyFill="1" applyBorder="1" applyAlignment="1">
      <alignment horizontal="right" vertical="center"/>
    </xf>
    <xf numFmtId="177" fontId="24" fillId="9" borderId="16" xfId="1" applyNumberFormat="1" applyFont="1" applyFill="1" applyBorder="1" applyAlignment="1">
      <alignment horizontal="right" vertical="center"/>
    </xf>
    <xf numFmtId="177" fontId="5" fillId="10" borderId="5" xfId="1" applyNumberFormat="1" applyFont="1" applyFill="1" applyBorder="1" applyAlignment="1">
      <alignment horizontal="right" vertical="center"/>
    </xf>
    <xf numFmtId="177" fontId="5" fillId="10" borderId="17" xfId="1" applyNumberFormat="1" applyFont="1" applyFill="1" applyBorder="1" applyAlignment="1">
      <alignment horizontal="right" vertical="center"/>
    </xf>
    <xf numFmtId="177" fontId="5" fillId="10" borderId="16" xfId="1" applyNumberFormat="1" applyFont="1" applyFill="1" applyBorder="1" applyAlignment="1">
      <alignment horizontal="right" vertical="center"/>
    </xf>
    <xf numFmtId="177" fontId="5" fillId="10" borderId="18" xfId="1" applyNumberFormat="1" applyFont="1" applyFill="1" applyBorder="1" applyAlignment="1">
      <alignment horizontal="right" vertical="center"/>
    </xf>
    <xf numFmtId="0" fontId="25" fillId="9" borderId="16" xfId="1" applyFont="1" applyFill="1" applyBorder="1" applyAlignment="1">
      <alignment horizontal="left" vertical="center"/>
    </xf>
    <xf numFmtId="0" fontId="25" fillId="11" borderId="16" xfId="1" applyFont="1" applyFill="1" applyBorder="1" applyAlignment="1">
      <alignment horizontal="left" vertical="center"/>
    </xf>
    <xf numFmtId="177" fontId="23" fillId="12" borderId="16" xfId="1" applyNumberFormat="1" applyFont="1" applyFill="1" applyBorder="1" applyAlignment="1">
      <alignment horizontal="right" vertical="center"/>
    </xf>
    <xf numFmtId="0" fontId="5" fillId="13" borderId="12" xfId="1" applyFont="1" applyFill="1" applyBorder="1" applyAlignment="1">
      <alignment vertical="center"/>
    </xf>
    <xf numFmtId="0" fontId="5" fillId="13" borderId="15" xfId="1" applyFont="1" applyFill="1" applyBorder="1" applyAlignment="1">
      <alignment vertical="center"/>
    </xf>
    <xf numFmtId="0" fontId="5" fillId="13" borderId="14" xfId="1" applyFont="1" applyFill="1" applyBorder="1" applyAlignment="1">
      <alignment vertical="center"/>
    </xf>
    <xf numFmtId="0" fontId="26" fillId="14" borderId="12" xfId="1" applyFont="1" applyFill="1" applyBorder="1" applyAlignment="1">
      <alignment vertical="center"/>
    </xf>
    <xf numFmtId="0" fontId="26" fillId="14" borderId="15" xfId="1" applyFont="1" applyFill="1" applyBorder="1" applyAlignment="1">
      <alignment vertical="center"/>
    </xf>
    <xf numFmtId="0" fontId="26" fillId="14" borderId="14" xfId="1" applyFont="1" applyFill="1" applyBorder="1" applyAlignment="1">
      <alignment vertical="center"/>
    </xf>
    <xf numFmtId="176" fontId="22" fillId="15" borderId="19" xfId="1" applyNumberFormat="1" applyFont="1" applyFill="1" applyBorder="1" applyAlignment="1">
      <alignment vertical="center" wrapText="1"/>
    </xf>
    <xf numFmtId="176" fontId="22" fillId="15" borderId="20" xfId="1" applyNumberFormat="1" applyFont="1" applyFill="1" applyBorder="1" applyAlignment="1">
      <alignment vertical="center" wrapText="1"/>
    </xf>
    <xf numFmtId="0" fontId="28" fillId="11" borderId="16" xfId="1" applyFont="1" applyFill="1" applyBorder="1" applyAlignment="1">
      <alignment horizontal="left" vertical="center"/>
    </xf>
    <xf numFmtId="176" fontId="22" fillId="15" borderId="21" xfId="1" applyNumberFormat="1" applyFont="1" applyFill="1" applyBorder="1" applyAlignment="1">
      <alignment vertical="center" wrapText="1"/>
    </xf>
    <xf numFmtId="0" fontId="29" fillId="16" borderId="12" xfId="1" applyFont="1" applyFill="1" applyBorder="1" applyAlignment="1">
      <alignment vertical="center"/>
    </xf>
    <xf numFmtId="0" fontId="29" fillId="16" borderId="15" xfId="1" applyFont="1" applyFill="1" applyBorder="1" applyAlignment="1">
      <alignment vertical="center"/>
    </xf>
    <xf numFmtId="0" fontId="29" fillId="16" borderId="14" xfId="1" applyFont="1" applyFill="1" applyBorder="1" applyAlignment="1">
      <alignment vertical="center"/>
    </xf>
    <xf numFmtId="0" fontId="22" fillId="17" borderId="19" xfId="1" applyFont="1" applyFill="1" applyBorder="1" applyAlignment="1">
      <alignment vertical="center" wrapText="1"/>
    </xf>
    <xf numFmtId="177" fontId="32" fillId="4" borderId="5" xfId="1" applyNumberFormat="1" applyFont="1" applyFill="1" applyBorder="1" applyAlignment="1">
      <alignment horizontal="right" vertical="center"/>
    </xf>
    <xf numFmtId="177" fontId="32" fillId="4" borderId="17" xfId="1" applyNumberFormat="1" applyFont="1" applyFill="1" applyBorder="1" applyAlignment="1">
      <alignment horizontal="right" vertical="center"/>
    </xf>
    <xf numFmtId="177" fontId="32" fillId="4" borderId="16" xfId="1" applyNumberFormat="1" applyFont="1" applyFill="1" applyBorder="1" applyAlignment="1">
      <alignment horizontal="right" vertical="center"/>
    </xf>
    <xf numFmtId="177" fontId="32" fillId="4" borderId="18" xfId="1" applyNumberFormat="1" applyFont="1" applyFill="1" applyBorder="1" applyAlignment="1">
      <alignment horizontal="right" vertical="center"/>
    </xf>
    <xf numFmtId="0" fontId="33" fillId="4" borderId="16" xfId="1" applyFont="1" applyFill="1" applyBorder="1" applyAlignment="1">
      <alignment horizontal="left" vertical="center"/>
    </xf>
    <xf numFmtId="176" fontId="22" fillId="17" borderId="20" xfId="1" applyNumberFormat="1" applyFont="1" applyFill="1" applyBorder="1" applyAlignment="1">
      <alignment vertical="center" wrapText="1"/>
    </xf>
    <xf numFmtId="177" fontId="34" fillId="18" borderId="16" xfId="1" applyNumberFormat="1" applyFont="1" applyFill="1" applyBorder="1" applyAlignment="1">
      <alignment horizontal="right" vertical="center"/>
    </xf>
    <xf numFmtId="176" fontId="22" fillId="17" borderId="21" xfId="1" applyNumberFormat="1" applyFont="1" applyFill="1" applyBorder="1" applyAlignment="1">
      <alignment vertical="center" wrapText="1"/>
    </xf>
    <xf numFmtId="177" fontId="32" fillId="4" borderId="22" xfId="1" applyNumberFormat="1" applyFont="1" applyFill="1" applyBorder="1" applyAlignment="1">
      <alignment horizontal="right" vertical="center"/>
    </xf>
    <xf numFmtId="177" fontId="32" fillId="4" borderId="23" xfId="1" applyNumberFormat="1" applyFont="1" applyFill="1" applyBorder="1" applyAlignment="1">
      <alignment horizontal="right" vertical="center"/>
    </xf>
    <xf numFmtId="177" fontId="32" fillId="4" borderId="24" xfId="1" applyNumberFormat="1" applyFont="1" applyFill="1" applyBorder="1" applyAlignment="1">
      <alignment horizontal="right" vertical="center"/>
    </xf>
    <xf numFmtId="0" fontId="41" fillId="3" borderId="5" xfId="0" applyFont="1" applyFill="1" applyBorder="1" applyAlignment="1">
      <alignment horizontal="left" vertical="center"/>
    </xf>
    <xf numFmtId="0" fontId="42" fillId="3" borderId="5" xfId="0" applyFont="1" applyFill="1" applyBorder="1" applyAlignment="1">
      <alignment horizontal="left" vertical="center"/>
    </xf>
    <xf numFmtId="0" fontId="0" fillId="0" borderId="0" xfId="0" applyAlignment="1"/>
    <xf numFmtId="0" fontId="42" fillId="3" borderId="6" xfId="0" applyFont="1" applyFill="1" applyBorder="1" applyAlignment="1">
      <alignment horizontal="left" vertical="center"/>
    </xf>
    <xf numFmtId="0" fontId="11" fillId="0" borderId="1" xfId="0" applyFont="1" applyBorder="1" applyAlignment="1"/>
    <xf numFmtId="0" fontId="22" fillId="2" borderId="1" xfId="0" applyFont="1" applyFill="1" applyBorder="1" applyAlignment="1">
      <alignment vertical="center" wrapText="1"/>
    </xf>
    <xf numFmtId="0" fontId="14" fillId="0" borderId="1" xfId="0" applyFont="1" applyBorder="1" applyAlignment="1"/>
    <xf numFmtId="41" fontId="44" fillId="19" borderId="1" xfId="2" applyFont="1" applyFill="1" applyBorder="1"/>
    <xf numFmtId="0" fontId="0" fillId="5" borderId="0" xfId="0" applyFill="1" applyAlignment="1"/>
    <xf numFmtId="0" fontId="37" fillId="20" borderId="0" xfId="0" applyFont="1" applyFill="1" applyAlignment="1">
      <alignment horizontal="left" vertical="center"/>
    </xf>
    <xf numFmtId="0" fontId="38" fillId="0" borderId="1" xfId="0" applyFont="1" applyBorder="1" applyAlignment="1"/>
    <xf numFmtId="0" fontId="39" fillId="21" borderId="1" xfId="0" applyFont="1" applyFill="1" applyBorder="1" applyAlignment="1"/>
    <xf numFmtId="0" fontId="0" fillId="0" borderId="1" xfId="0" applyBorder="1" applyAlignment="1"/>
    <xf numFmtId="0" fontId="0" fillId="22" borderId="1" xfId="0" applyFill="1" applyBorder="1" applyAlignment="1"/>
    <xf numFmtId="0" fontId="39" fillId="0" borderId="0" xfId="0" applyFont="1" applyAlignment="1"/>
    <xf numFmtId="0" fontId="40" fillId="0" borderId="1" xfId="0" applyFont="1" applyBorder="1" applyAlignment="1">
      <alignment horizontal="center" vertical="center"/>
    </xf>
    <xf numFmtId="0" fontId="45" fillId="0" borderId="0" xfId="0" applyFont="1" applyAlignment="1"/>
    <xf numFmtId="0" fontId="48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0" fontId="0" fillId="0" borderId="25" xfId="0" applyBorder="1" applyAlignment="1"/>
    <xf numFmtId="178" fontId="0" fillId="22" borderId="1" xfId="0" applyNumberFormat="1" applyFill="1" applyBorder="1" applyAlignment="1"/>
    <xf numFmtId="179" fontId="0" fillId="22" borderId="1" xfId="0" applyNumberFormat="1" applyFill="1" applyBorder="1" applyAlignment="1"/>
    <xf numFmtId="0" fontId="13" fillId="0" borderId="1" xfId="0" applyFont="1" applyBorder="1" applyAlignment="1"/>
    <xf numFmtId="0" fontId="0" fillId="23" borderId="1" xfId="0" applyFill="1" applyBorder="1" applyAlignment="1"/>
    <xf numFmtId="0" fontId="13" fillId="0" borderId="26" xfId="0" applyFont="1" applyBorder="1" applyAlignment="1"/>
    <xf numFmtId="180" fontId="12" fillId="19" borderId="1" xfId="2" applyNumberFormat="1" applyFill="1" applyBorder="1"/>
    <xf numFmtId="43" fontId="0" fillId="0" borderId="0" xfId="0" applyNumberFormat="1" applyAlignment="1"/>
    <xf numFmtId="0" fontId="13" fillId="0" borderId="0" xfId="0" applyFont="1" applyAlignment="1"/>
    <xf numFmtId="0" fontId="49" fillId="0" borderId="0" xfId="0" applyFont="1" applyAlignment="1"/>
    <xf numFmtId="9" fontId="49" fillId="0" borderId="1" xfId="0" applyNumberFormat="1" applyFont="1" applyBorder="1" applyAlignment="1"/>
    <xf numFmtId="41" fontId="49" fillId="2" borderId="1" xfId="0" applyNumberFormat="1" applyFont="1" applyFill="1" applyBorder="1" applyAlignment="1"/>
    <xf numFmtId="41" fontId="49" fillId="0" borderId="0" xfId="0" applyNumberFormat="1" applyFont="1" applyAlignment="1"/>
    <xf numFmtId="9" fontId="14" fillId="0" borderId="1" xfId="0" applyNumberFormat="1" applyFont="1" applyBorder="1" applyAlignment="1">
      <alignment horizontal="right"/>
    </xf>
    <xf numFmtId="0" fontId="1" fillId="24" borderId="3" xfId="0" applyFont="1" applyFill="1" applyBorder="1">
      <alignment vertical="center"/>
    </xf>
    <xf numFmtId="0" fontId="1" fillId="24" borderId="1" xfId="0" applyFont="1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24" borderId="0" xfId="0" applyFill="1">
      <alignment vertical="center"/>
    </xf>
    <xf numFmtId="0" fontId="1" fillId="0" borderId="0" xfId="0" applyFont="1">
      <alignment vertical="center"/>
    </xf>
    <xf numFmtId="0" fontId="0" fillId="24" borderId="1" xfId="0" applyFill="1" applyBorder="1">
      <alignment vertical="center"/>
    </xf>
    <xf numFmtId="181" fontId="0" fillId="0" borderId="1" xfId="0" applyNumberFormat="1" applyBorder="1">
      <alignment vertical="center"/>
    </xf>
    <xf numFmtId="0" fontId="49" fillId="0" borderId="0" xfId="0" applyFont="1">
      <alignment vertical="center"/>
    </xf>
    <xf numFmtId="0" fontId="49" fillId="0" borderId="1" xfId="0" applyFont="1" applyBorder="1">
      <alignment vertical="center"/>
    </xf>
    <xf numFmtId="0" fontId="53" fillId="27" borderId="29" xfId="0" applyFont="1" applyFill="1" applyBorder="1" applyAlignment="1">
      <alignment horizontal="center" vertical="center"/>
    </xf>
    <xf numFmtId="0" fontId="54" fillId="28" borderId="29" xfId="0" applyFont="1" applyFill="1" applyBorder="1" applyAlignment="1">
      <alignment horizontal="left" vertical="center"/>
    </xf>
    <xf numFmtId="0" fontId="50" fillId="29" borderId="29" xfId="0" applyFont="1" applyFill="1" applyBorder="1" applyAlignment="1">
      <alignment horizontal="center" vertical="center"/>
    </xf>
    <xf numFmtId="0" fontId="50" fillId="28" borderId="29" xfId="0" applyFont="1" applyFill="1" applyBorder="1" applyAlignment="1">
      <alignment horizontal="center" vertical="center"/>
    </xf>
    <xf numFmtId="0" fontId="55" fillId="28" borderId="29" xfId="0" applyFont="1" applyFill="1" applyBorder="1" applyAlignment="1">
      <alignment horizontal="left" vertical="center"/>
    </xf>
    <xf numFmtId="0" fontId="54" fillId="30" borderId="29" xfId="0" applyFont="1" applyFill="1" applyBorder="1" applyAlignment="1">
      <alignment horizontal="left" vertical="center"/>
    </xf>
    <xf numFmtId="0" fontId="50" fillId="30" borderId="29" xfId="0" applyFont="1" applyFill="1" applyBorder="1" applyAlignment="1">
      <alignment horizontal="center" vertical="center"/>
    </xf>
    <xf numFmtId="0" fontId="55" fillId="30" borderId="29" xfId="0" applyFont="1" applyFill="1" applyBorder="1" applyAlignment="1">
      <alignment horizontal="left" vertical="center"/>
    </xf>
    <xf numFmtId="10" fontId="50" fillId="29" borderId="29" xfId="0" applyNumberFormat="1" applyFont="1" applyFill="1" applyBorder="1" applyAlignment="1">
      <alignment horizontal="center" vertical="center"/>
    </xf>
    <xf numFmtId="0" fontId="53" fillId="31" borderId="29" xfId="0" applyFont="1" applyFill="1" applyBorder="1" applyAlignment="1">
      <alignment horizontal="center" vertical="center"/>
    </xf>
    <xf numFmtId="182" fontId="55" fillId="28" borderId="29" xfId="0" applyNumberFormat="1" applyFont="1" applyFill="1" applyBorder="1" applyAlignment="1">
      <alignment horizontal="right" vertical="center"/>
    </xf>
    <xf numFmtId="0" fontId="56" fillId="28" borderId="29" xfId="0" applyFont="1" applyFill="1" applyBorder="1" applyAlignment="1">
      <alignment horizontal="left" vertical="center" wrapText="1"/>
    </xf>
    <xf numFmtId="182" fontId="55" fillId="30" borderId="29" xfId="0" applyNumberFormat="1" applyFont="1" applyFill="1" applyBorder="1" applyAlignment="1">
      <alignment horizontal="right" vertical="center"/>
    </xf>
    <xf numFmtId="0" fontId="56" fillId="30" borderId="29" xfId="0" applyFont="1" applyFill="1" applyBorder="1" applyAlignment="1">
      <alignment horizontal="left" vertical="center" wrapText="1"/>
    </xf>
    <xf numFmtId="0" fontId="53" fillId="32" borderId="29" xfId="0" applyFont="1" applyFill="1" applyBorder="1" applyAlignment="1">
      <alignment horizontal="left" vertical="center"/>
    </xf>
    <xf numFmtId="182" fontId="52" fillId="31" borderId="29" xfId="0" applyNumberFormat="1" applyFont="1" applyFill="1" applyBorder="1" applyAlignment="1">
      <alignment horizontal="right" vertical="center"/>
    </xf>
    <xf numFmtId="0" fontId="0" fillId="31" borderId="29" xfId="0" applyFill="1" applyBorder="1" applyAlignment="1"/>
    <xf numFmtId="0" fontId="53" fillId="33" borderId="29" xfId="0" applyFont="1" applyFill="1" applyBorder="1" applyAlignment="1">
      <alignment horizontal="center" vertical="center"/>
    </xf>
    <xf numFmtId="0" fontId="56" fillId="34" borderId="29" xfId="0" applyFont="1" applyFill="1" applyBorder="1" applyAlignment="1">
      <alignment horizontal="left" vertical="center" wrapText="1"/>
    </xf>
    <xf numFmtId="0" fontId="55" fillId="34" borderId="29" xfId="0" applyFont="1" applyFill="1" applyBorder="1" applyAlignment="1">
      <alignment horizontal="left" vertical="center"/>
    </xf>
    <xf numFmtId="0" fontId="53" fillId="35" borderId="29" xfId="0" applyFont="1" applyFill="1" applyBorder="1" applyAlignment="1">
      <alignment horizontal="left" vertical="center"/>
    </xf>
    <xf numFmtId="0" fontId="0" fillId="33" borderId="29" xfId="0" applyFill="1" applyBorder="1" applyAlignment="1"/>
    <xf numFmtId="182" fontId="52" fillId="33" borderId="29" xfId="0" applyNumberFormat="1" applyFont="1" applyFill="1" applyBorder="1" applyAlignment="1">
      <alignment horizontal="right" vertical="center"/>
    </xf>
    <xf numFmtId="0" fontId="53" fillId="36" borderId="29" xfId="0" applyFont="1" applyFill="1" applyBorder="1" applyAlignment="1">
      <alignment horizontal="center" vertical="center"/>
    </xf>
    <xf numFmtId="0" fontId="54" fillId="37" borderId="29" xfId="0" applyFont="1" applyFill="1" applyBorder="1" applyAlignment="1">
      <alignment horizontal="left" vertical="center"/>
    </xf>
    <xf numFmtId="182" fontId="50" fillId="37" borderId="29" xfId="0" applyNumberFormat="1" applyFont="1" applyFill="1" applyBorder="1" applyAlignment="1">
      <alignment horizontal="right" vertical="center"/>
    </xf>
    <xf numFmtId="0" fontId="56" fillId="37" borderId="29" xfId="0" applyFont="1" applyFill="1" applyBorder="1" applyAlignment="1">
      <alignment horizontal="left" vertical="center" wrapText="1"/>
    </xf>
    <xf numFmtId="0" fontId="55" fillId="37" borderId="29" xfId="0" applyFont="1" applyFill="1" applyBorder="1" applyAlignment="1">
      <alignment horizontal="left" vertical="center"/>
    </xf>
    <xf numFmtId="183" fontId="50" fillId="28" borderId="29" xfId="0" applyNumberFormat="1" applyFont="1" applyFill="1" applyBorder="1" applyAlignment="1">
      <alignment horizontal="right" vertical="center"/>
    </xf>
    <xf numFmtId="0" fontId="50" fillId="28" borderId="29" xfId="0" applyFont="1" applyFill="1" applyBorder="1" applyAlignment="1">
      <alignment horizontal="right" vertical="center"/>
    </xf>
    <xf numFmtId="184" fontId="50" fillId="37" borderId="29" xfId="0" applyNumberFormat="1" applyFont="1" applyFill="1" applyBorder="1" applyAlignment="1">
      <alignment horizontal="right" vertical="center"/>
    </xf>
    <xf numFmtId="0" fontId="50" fillId="37" borderId="29" xfId="0" applyFont="1" applyFill="1" applyBorder="1" applyAlignment="1">
      <alignment horizontal="right" vertical="center"/>
    </xf>
    <xf numFmtId="0" fontId="53" fillId="38" borderId="29" xfId="0" applyFont="1" applyFill="1" applyBorder="1" applyAlignment="1">
      <alignment horizontal="center" vertical="center"/>
    </xf>
    <xf numFmtId="0" fontId="55" fillId="28" borderId="29" xfId="0" applyFont="1" applyFill="1" applyBorder="1" applyAlignment="1">
      <alignment horizontal="left" vertical="center" wrapText="1"/>
    </xf>
    <xf numFmtId="0" fontId="55" fillId="28" borderId="29" xfId="0" applyFont="1" applyFill="1" applyBorder="1" applyAlignment="1">
      <alignment horizontal="center" vertical="center"/>
    </xf>
    <xf numFmtId="0" fontId="55" fillId="30" borderId="29" xfId="0" applyFont="1" applyFill="1" applyBorder="1" applyAlignment="1">
      <alignment horizontal="left" vertical="center" wrapText="1"/>
    </xf>
    <xf numFmtId="0" fontId="55" fillId="30" borderId="29" xfId="0" applyFont="1" applyFill="1" applyBorder="1" applyAlignment="1">
      <alignment horizontal="center" vertical="center"/>
    </xf>
    <xf numFmtId="0" fontId="56" fillId="39" borderId="29" xfId="0" applyFont="1" applyFill="1" applyBorder="1" applyAlignment="1">
      <alignment horizontal="left" vertical="center" wrapText="1"/>
    </xf>
    <xf numFmtId="0" fontId="55" fillId="39" borderId="29" xfId="0" applyFont="1" applyFill="1" applyBorder="1" applyAlignment="1">
      <alignment horizontal="left" vertical="center"/>
    </xf>
    <xf numFmtId="0" fontId="56" fillId="40" borderId="29" xfId="0" applyFont="1" applyFill="1" applyBorder="1" applyAlignment="1">
      <alignment horizontal="left" vertical="center" wrapText="1"/>
    </xf>
    <xf numFmtId="0" fontId="55" fillId="40" borderId="29" xfId="0" applyFont="1" applyFill="1" applyBorder="1" applyAlignment="1">
      <alignment horizontal="left" vertical="center"/>
    </xf>
    <xf numFmtId="0" fontId="57" fillId="0" borderId="0" xfId="0" applyFont="1" applyAlignment="1"/>
    <xf numFmtId="0" fontId="49" fillId="28" borderId="29" xfId="0" applyFont="1" applyFill="1" applyBorder="1" applyAlignment="1">
      <alignment horizontal="center" vertical="center"/>
    </xf>
    <xf numFmtId="0" fontId="49" fillId="28" borderId="29" xfId="0" applyFont="1" applyFill="1" applyBorder="1" applyAlignment="1">
      <alignment horizontal="left" vertical="center" wrapText="1"/>
    </xf>
    <xf numFmtId="0" fontId="49" fillId="30" borderId="29" xfId="0" applyFont="1" applyFill="1" applyBorder="1" applyAlignment="1">
      <alignment horizontal="center" vertical="center"/>
    </xf>
    <xf numFmtId="0" fontId="49" fillId="30" borderId="29" xfId="0" applyFont="1" applyFill="1" applyBorder="1" applyAlignment="1">
      <alignment horizontal="left" vertical="center" wrapText="1"/>
    </xf>
    <xf numFmtId="0" fontId="49" fillId="34" borderId="29" xfId="0" applyFont="1" applyFill="1" applyBorder="1" applyAlignment="1">
      <alignment horizontal="left" vertical="center"/>
    </xf>
    <xf numFmtId="182" fontId="49" fillId="34" borderId="29" xfId="0" applyNumberFormat="1" applyFont="1" applyFill="1" applyBorder="1" applyAlignment="1">
      <alignment horizontal="right" vertical="center"/>
    </xf>
    <xf numFmtId="0" fontId="49" fillId="34" borderId="29" xfId="0" applyFont="1" applyFill="1" applyBorder="1" applyAlignment="1">
      <alignment horizontal="center" vertical="center"/>
    </xf>
    <xf numFmtId="0" fontId="49" fillId="34" borderId="29" xfId="0" applyFont="1" applyFill="1" applyBorder="1" applyAlignment="1">
      <alignment horizontal="left" vertical="center" wrapText="1"/>
    </xf>
    <xf numFmtId="0" fontId="49" fillId="39" borderId="29" xfId="0" applyFont="1" applyFill="1" applyBorder="1" applyAlignment="1">
      <alignment horizontal="left" vertical="center" wrapText="1"/>
    </xf>
    <xf numFmtId="0" fontId="49" fillId="40" borderId="29" xfId="0" applyFont="1" applyFill="1" applyBorder="1" applyAlignment="1">
      <alignment horizontal="left" vertical="center" wrapText="1"/>
    </xf>
    <xf numFmtId="182" fontId="49" fillId="28" borderId="29" xfId="0" applyNumberFormat="1" applyFont="1" applyFill="1" applyBorder="1" applyAlignment="1">
      <alignment horizontal="right" vertical="center"/>
    </xf>
    <xf numFmtId="182" fontId="49" fillId="30" borderId="29" xfId="0" applyNumberFormat="1" applyFont="1" applyFill="1" applyBorder="1" applyAlignment="1">
      <alignment horizontal="right" vertical="center"/>
    </xf>
    <xf numFmtId="182" fontId="49" fillId="39" borderId="29" xfId="0" applyNumberFormat="1" applyFont="1" applyFill="1" applyBorder="1" applyAlignment="1">
      <alignment horizontal="right" vertical="center"/>
    </xf>
    <xf numFmtId="0" fontId="49" fillId="39" borderId="29" xfId="0" applyFont="1" applyFill="1" applyBorder="1" applyAlignment="1">
      <alignment horizontal="center" vertical="center"/>
    </xf>
    <xf numFmtId="182" fontId="49" fillId="40" borderId="29" xfId="0" applyNumberFormat="1" applyFont="1" applyFill="1" applyBorder="1" applyAlignment="1">
      <alignment horizontal="right" vertical="center"/>
    </xf>
    <xf numFmtId="0" fontId="49" fillId="40" borderId="29" xfId="0" applyFont="1" applyFill="1" applyBorder="1" applyAlignment="1">
      <alignment horizontal="center" vertical="center"/>
    </xf>
    <xf numFmtId="0" fontId="52" fillId="38" borderId="29" xfId="0" applyFont="1" applyFill="1" applyBorder="1" applyAlignment="1">
      <alignment horizontal="center" vertical="center"/>
    </xf>
    <xf numFmtId="0" fontId="49" fillId="41" borderId="29" xfId="0" applyFont="1" applyFill="1" applyBorder="1" applyAlignment="1">
      <alignment horizontal="center" vertical="center" wrapText="1"/>
    </xf>
    <xf numFmtId="0" fontId="58" fillId="41" borderId="29" xfId="0" applyFont="1" applyFill="1" applyBorder="1" applyAlignment="1">
      <alignment horizontal="left" vertical="center" wrapText="1"/>
    </xf>
    <xf numFmtId="0" fontId="49" fillId="41" borderId="29" xfId="0" applyFont="1" applyFill="1" applyBorder="1" applyAlignment="1">
      <alignment horizontal="left" vertical="center" wrapText="1"/>
    </xf>
    <xf numFmtId="0" fontId="59" fillId="41" borderId="29" xfId="0" applyFont="1" applyFill="1" applyBorder="1" applyAlignment="1">
      <alignment horizontal="left" vertical="center" wrapText="1"/>
    </xf>
    <xf numFmtId="0" fontId="49" fillId="37" borderId="29" xfId="0" applyFont="1" applyFill="1" applyBorder="1" applyAlignment="1">
      <alignment horizontal="center" vertical="center" wrapText="1"/>
    </xf>
    <xf numFmtId="0" fontId="58" fillId="37" borderId="29" xfId="0" applyFont="1" applyFill="1" applyBorder="1" applyAlignment="1">
      <alignment horizontal="left" vertical="center" wrapText="1"/>
    </xf>
    <xf numFmtId="0" fontId="49" fillId="37" borderId="29" xfId="0" applyFont="1" applyFill="1" applyBorder="1" applyAlignment="1">
      <alignment horizontal="left" vertical="center" wrapText="1"/>
    </xf>
    <xf numFmtId="0" fontId="59" fillId="37" borderId="29" xfId="0" applyFont="1" applyFill="1" applyBorder="1" applyAlignment="1">
      <alignment horizontal="left" vertical="center" wrapText="1"/>
    </xf>
    <xf numFmtId="0" fontId="49" fillId="42" borderId="29" xfId="0" applyFont="1" applyFill="1" applyBorder="1" applyAlignment="1">
      <alignment horizontal="center" vertical="center" wrapText="1"/>
    </xf>
    <xf numFmtId="0" fontId="58" fillId="42" borderId="29" xfId="0" applyFont="1" applyFill="1" applyBorder="1" applyAlignment="1">
      <alignment horizontal="left" vertical="center" wrapText="1"/>
    </xf>
    <xf numFmtId="0" fontId="49" fillId="42" borderId="29" xfId="0" applyFont="1" applyFill="1" applyBorder="1" applyAlignment="1">
      <alignment horizontal="left" vertical="center" wrapText="1"/>
    </xf>
    <xf numFmtId="0" fontId="59" fillId="42" borderId="29" xfId="0" applyFont="1" applyFill="1" applyBorder="1" applyAlignment="1">
      <alignment horizontal="left" vertical="center" wrapText="1"/>
    </xf>
    <xf numFmtId="0" fontId="49" fillId="43" borderId="29" xfId="0" applyFont="1" applyFill="1" applyBorder="1" applyAlignment="1">
      <alignment horizontal="center" vertical="center" wrapText="1"/>
    </xf>
    <xf numFmtId="0" fontId="58" fillId="43" borderId="29" xfId="0" applyFont="1" applyFill="1" applyBorder="1" applyAlignment="1">
      <alignment horizontal="left" vertical="center" wrapText="1"/>
    </xf>
    <xf numFmtId="0" fontId="49" fillId="43" borderId="29" xfId="0" applyFont="1" applyFill="1" applyBorder="1" applyAlignment="1">
      <alignment horizontal="left" vertical="center" wrapText="1"/>
    </xf>
    <xf numFmtId="0" fontId="59" fillId="43" borderId="29" xfId="0" applyFont="1" applyFill="1" applyBorder="1" applyAlignment="1">
      <alignment horizontal="left" vertical="center" wrapText="1"/>
    </xf>
    <xf numFmtId="0" fontId="52" fillId="44" borderId="29" xfId="0" applyFont="1" applyFill="1" applyBorder="1" applyAlignment="1">
      <alignment horizontal="center" vertical="center"/>
    </xf>
    <xf numFmtId="0" fontId="58" fillId="41" borderId="29" xfId="0" applyFont="1" applyFill="1" applyBorder="1" applyAlignment="1">
      <alignment horizontal="center" vertical="center" wrapText="1"/>
    </xf>
    <xf numFmtId="0" fontId="58" fillId="42" borderId="29" xfId="0" applyFont="1" applyFill="1" applyBorder="1" applyAlignment="1">
      <alignment horizontal="center" vertical="center" wrapText="1"/>
    </xf>
    <xf numFmtId="0" fontId="58" fillId="43" borderId="29" xfId="0" applyFont="1" applyFill="1" applyBorder="1" applyAlignment="1">
      <alignment horizontal="center" vertical="center" wrapText="1"/>
    </xf>
    <xf numFmtId="0" fontId="58" fillId="37" borderId="29" xfId="0" applyFont="1" applyFill="1" applyBorder="1" applyAlignment="1">
      <alignment horizontal="center" vertical="center" wrapText="1"/>
    </xf>
    <xf numFmtId="0" fontId="0" fillId="45" borderId="0" xfId="0" applyFill="1">
      <alignment vertical="center"/>
    </xf>
    <xf numFmtId="0" fontId="49" fillId="0" borderId="25" xfId="0" applyFont="1" applyBorder="1" applyAlignment="1">
      <alignment horizontal="center" vertical="center"/>
    </xf>
    <xf numFmtId="0" fontId="49" fillId="0" borderId="27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24" borderId="1" xfId="0" applyFont="1" applyFill="1" applyBorder="1" applyAlignment="1">
      <alignment horizontal="left" vertical="center" wrapText="1"/>
    </xf>
    <xf numFmtId="0" fontId="52" fillId="25" borderId="29" xfId="0" applyFont="1" applyFill="1" applyBorder="1" applyAlignment="1">
      <alignment horizontal="left" vertical="center" wrapText="1"/>
    </xf>
    <xf numFmtId="0" fontId="0" fillId="0" borderId="0" xfId="0" applyAlignment="1"/>
    <xf numFmtId="0" fontId="56" fillId="30" borderId="29" xfId="0" applyFont="1" applyFill="1" applyBorder="1" applyAlignment="1">
      <alignment horizontal="left" vertical="center"/>
    </xf>
    <xf numFmtId="0" fontId="50" fillId="30" borderId="29" xfId="0" applyFont="1" applyFill="1" applyBorder="1" applyAlignment="1">
      <alignment horizontal="left" vertical="center"/>
    </xf>
    <xf numFmtId="0" fontId="57" fillId="0" borderId="0" xfId="0" applyFont="1">
      <alignment vertical="center"/>
    </xf>
    <xf numFmtId="0" fontId="57" fillId="0" borderId="0" xfId="0" applyFont="1" applyAlignment="1"/>
    <xf numFmtId="0" fontId="51" fillId="26" borderId="0" xfId="0" applyFont="1" applyFill="1" applyAlignment="1">
      <alignment horizontal="center" vertical="center"/>
    </xf>
    <xf numFmtId="0" fontId="35" fillId="6" borderId="5" xfId="0" applyFont="1" applyFill="1" applyBorder="1" applyAlignment="1">
      <alignment horizontal="left" vertical="center"/>
    </xf>
    <xf numFmtId="0" fontId="37" fillId="20" borderId="5" xfId="0" applyFont="1" applyFill="1" applyBorder="1" applyAlignment="1">
      <alignment horizontal="left" vertical="center"/>
    </xf>
    <xf numFmtId="0" fontId="37" fillId="20" borderId="6" xfId="0" applyFont="1" applyFill="1" applyBorder="1" applyAlignment="1">
      <alignment horizontal="left" vertical="center"/>
    </xf>
    <xf numFmtId="0" fontId="41" fillId="3" borderId="5" xfId="0" applyFont="1" applyFill="1" applyBorder="1" applyAlignment="1">
      <alignment horizontal="left" vertical="center"/>
    </xf>
    <xf numFmtId="0" fontId="42" fillId="3" borderId="5" xfId="0" applyFont="1" applyFill="1" applyBorder="1" applyAlignment="1">
      <alignment horizontal="left" vertical="center"/>
    </xf>
    <xf numFmtId="0" fontId="43" fillId="4" borderId="5" xfId="0" applyFont="1" applyFill="1" applyBorder="1" applyAlignment="1">
      <alignment horizontal="left" vertical="center"/>
    </xf>
    <xf numFmtId="0" fontId="43" fillId="4" borderId="6" xfId="0" applyFont="1" applyFill="1" applyBorder="1" applyAlignment="1">
      <alignment horizontal="left" vertical="center"/>
    </xf>
    <xf numFmtId="0" fontId="5" fillId="3" borderId="5" xfId="1" applyFont="1" applyFill="1" applyBorder="1" applyAlignment="1">
      <alignment horizontal="left" vertical="center"/>
    </xf>
    <xf numFmtId="0" fontId="7" fillId="4" borderId="5" xfId="1" applyFont="1" applyFill="1" applyBorder="1" applyAlignment="1">
      <alignment horizontal="left" vertical="center"/>
    </xf>
    <xf numFmtId="0" fontId="7" fillId="4" borderId="6" xfId="1" applyFont="1" applyFill="1" applyBorder="1" applyAlignment="1">
      <alignment horizontal="left" vertical="center"/>
    </xf>
    <xf numFmtId="0" fontId="16" fillId="6" borderId="7" xfId="1" applyFont="1" applyFill="1" applyBorder="1" applyAlignment="1">
      <alignment horizontal="center" vertical="center"/>
    </xf>
    <xf numFmtId="0" fontId="16" fillId="6" borderId="8" xfId="1" applyFont="1" applyFill="1" applyBorder="1" applyAlignment="1">
      <alignment horizontal="center" vertical="center"/>
    </xf>
    <xf numFmtId="0" fontId="16" fillId="6" borderId="9" xfId="1" applyFont="1" applyFill="1" applyBorder="1" applyAlignment="1">
      <alignment horizontal="center" vertical="center"/>
    </xf>
    <xf numFmtId="0" fontId="49" fillId="0" borderId="0" xfId="0" applyFont="1" applyAlignment="1"/>
    <xf numFmtId="0" fontId="49" fillId="30" borderId="29" xfId="0" applyFont="1" applyFill="1" applyBorder="1" applyAlignment="1">
      <alignment horizontal="left" vertical="center"/>
    </xf>
    <xf numFmtId="0" fontId="49" fillId="0" borderId="0" xfId="0" applyFont="1">
      <alignment vertical="center"/>
    </xf>
    <xf numFmtId="0" fontId="49" fillId="24" borderId="29" xfId="0" applyFont="1" applyFill="1" applyBorder="1" applyAlignment="1">
      <alignment horizontal="center" vertical="center" wrapText="1"/>
    </xf>
    <xf numFmtId="0" fontId="49" fillId="24" borderId="0" xfId="0" applyFont="1" applyFill="1" applyAlignment="1"/>
    <xf numFmtId="0" fontId="52" fillId="26" borderId="29" xfId="0" applyFont="1" applyFill="1" applyBorder="1" applyAlignment="1">
      <alignment horizontal="left" vertical="center" wrapText="1"/>
    </xf>
  </cellXfs>
  <cellStyles count="3">
    <cellStyle name="쉼표 [0] 2" xfId="2" xr:uid="{89DB4331-635D-C240-9E27-D092A540B506}"/>
    <cellStyle name="표준" xfId="0" builtinId="0"/>
    <cellStyle name="표준 2" xfId="1" xr:uid="{8D364C55-8E00-F447-993B-6FF5629F3E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520700</xdr:colOff>
      <xdr:row>94</xdr:row>
      <xdr:rowOff>12700</xdr:rowOff>
    </xdr:from>
    <xdr:to>
      <xdr:col>11</xdr:col>
      <xdr:colOff>694884</xdr:colOff>
      <xdr:row>109</xdr:row>
      <xdr:rowOff>190500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BBFD0EB-7C38-724C-938A-AF7D35FD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40800" y="23050500"/>
          <a:ext cx="3031684" cy="3606800"/>
        </a:xfrm>
        <a:prstGeom prst="rect">
          <a:avLst/>
        </a:prstGeom>
      </xdr:spPr>
    </xdr:pic>
    <xdr:clientData/>
  </xdr:twoCellAnchor>
  <xdr:twoCellAnchor editAs="oneCell">
    <xdr:from>
      <xdr:col>9</xdr:col>
      <xdr:colOff>635000</xdr:colOff>
      <xdr:row>138</xdr:row>
      <xdr:rowOff>139700</xdr:rowOff>
    </xdr:from>
    <xdr:to>
      <xdr:col>14</xdr:col>
      <xdr:colOff>177800</xdr:colOff>
      <xdr:row>146</xdr:row>
      <xdr:rowOff>76200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E88EA762-51E7-1742-8C17-4351A7DBE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07600" y="33235900"/>
          <a:ext cx="4305300" cy="176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D648-FF88-D248-9BED-A5F893A397EA}">
  <dimension ref="A1:M250"/>
  <sheetViews>
    <sheetView topLeftCell="A21" workbookViewId="0">
      <selection activeCell="M97" sqref="M97"/>
    </sheetView>
  </sheetViews>
  <sheetFormatPr baseColWidth="10" defaultRowHeight="18"/>
  <cols>
    <col min="1" max="1" width="2.42578125" customWidth="1"/>
    <col min="3" max="3" width="20.28515625" bestFit="1" customWidth="1"/>
    <col min="4" max="4" width="19" bestFit="1" customWidth="1"/>
    <col min="5" max="6" width="11.7109375" bestFit="1" customWidth="1"/>
    <col min="8" max="8" width="16.42578125" bestFit="1" customWidth="1"/>
  </cols>
  <sheetData>
    <row r="1" spans="1:12">
      <c r="A1" t="s">
        <v>151</v>
      </c>
    </row>
    <row r="2" spans="1:12">
      <c r="B2" t="s">
        <v>177</v>
      </c>
    </row>
    <row r="3" spans="1:12">
      <c r="A3" t="s">
        <v>152</v>
      </c>
    </row>
    <row r="4" spans="1:12">
      <c r="B4" t="s">
        <v>153</v>
      </c>
    </row>
    <row r="5" spans="1:12">
      <c r="A5" t="s">
        <v>154</v>
      </c>
    </row>
    <row r="6" spans="1:12">
      <c r="B6" s="95" t="s">
        <v>155</v>
      </c>
      <c r="C6" s="96" t="s">
        <v>156</v>
      </c>
      <c r="D6" s="96" t="s">
        <v>157</v>
      </c>
      <c r="E6" s="189" t="s">
        <v>158</v>
      </c>
      <c r="F6" s="189"/>
      <c r="G6" s="189"/>
      <c r="H6" s="189"/>
      <c r="I6" s="189"/>
      <c r="J6" s="189"/>
      <c r="K6" s="189"/>
    </row>
    <row r="7" spans="1:12" ht="38">
      <c r="B7" s="4" t="s">
        <v>0</v>
      </c>
      <c r="C7" s="1" t="s">
        <v>149</v>
      </c>
      <c r="D7" s="97" t="s">
        <v>167</v>
      </c>
      <c r="E7" s="188" t="s">
        <v>150</v>
      </c>
      <c r="F7" s="188"/>
      <c r="G7" s="188"/>
      <c r="H7" s="188"/>
      <c r="I7" s="188"/>
      <c r="J7" s="188"/>
      <c r="K7" s="188"/>
    </row>
    <row r="8" spans="1:12" ht="19">
      <c r="B8" s="5"/>
      <c r="C8" s="1" t="s">
        <v>181</v>
      </c>
      <c r="D8" s="97" t="s">
        <v>182</v>
      </c>
      <c r="E8" s="188" t="s">
        <v>184</v>
      </c>
      <c r="F8" s="188"/>
      <c r="G8" s="188"/>
      <c r="H8" s="188"/>
      <c r="I8" s="188"/>
      <c r="J8" s="188"/>
      <c r="K8" s="188"/>
      <c r="L8" t="s">
        <v>592</v>
      </c>
    </row>
    <row r="9" spans="1:12" ht="37" customHeight="1">
      <c r="B9" s="5"/>
      <c r="C9" s="1" t="s">
        <v>1</v>
      </c>
      <c r="D9" s="97" t="s">
        <v>167</v>
      </c>
      <c r="E9" s="188" t="s">
        <v>9</v>
      </c>
      <c r="F9" s="188"/>
      <c r="G9" s="188"/>
      <c r="H9" s="188"/>
      <c r="I9" s="188"/>
      <c r="J9" s="188"/>
      <c r="K9" s="188"/>
    </row>
    <row r="10" spans="1:12" ht="38">
      <c r="B10" s="5"/>
      <c r="C10" s="1" t="s">
        <v>2</v>
      </c>
      <c r="D10" s="97" t="s">
        <v>168</v>
      </c>
      <c r="E10" s="188" t="s">
        <v>10</v>
      </c>
      <c r="F10" s="188"/>
      <c r="G10" s="188"/>
      <c r="H10" s="188"/>
      <c r="I10" s="188"/>
      <c r="J10" s="188"/>
      <c r="K10" s="188"/>
    </row>
    <row r="11" spans="1:12" ht="38">
      <c r="B11" s="6"/>
      <c r="C11" s="1" t="s">
        <v>15</v>
      </c>
      <c r="D11" s="97" t="s">
        <v>167</v>
      </c>
      <c r="E11" s="188" t="s">
        <v>16</v>
      </c>
      <c r="F11" s="188"/>
      <c r="G11" s="188"/>
      <c r="H11" s="188"/>
      <c r="I11" s="188"/>
      <c r="J11" s="188"/>
      <c r="K11" s="188"/>
    </row>
    <row r="12" spans="1:12" ht="38" customHeight="1">
      <c r="B12" s="4" t="s">
        <v>3</v>
      </c>
      <c r="C12" s="1" t="s">
        <v>4</v>
      </c>
      <c r="D12" s="1" t="s">
        <v>166</v>
      </c>
      <c r="E12" s="188" t="s">
        <v>11</v>
      </c>
      <c r="F12" s="188"/>
      <c r="G12" s="188"/>
      <c r="H12" s="188"/>
      <c r="I12" s="188"/>
      <c r="J12" s="188"/>
      <c r="K12" s="188"/>
    </row>
    <row r="13" spans="1:12" ht="38" customHeight="1">
      <c r="B13" s="5"/>
      <c r="C13" s="1" t="s">
        <v>6</v>
      </c>
      <c r="D13" s="1" t="s">
        <v>166</v>
      </c>
      <c r="E13" s="188" t="s">
        <v>13</v>
      </c>
      <c r="F13" s="188"/>
      <c r="G13" s="188"/>
      <c r="H13" s="188"/>
      <c r="I13" s="188"/>
      <c r="J13" s="188"/>
      <c r="K13" s="188"/>
    </row>
    <row r="14" spans="1:12">
      <c r="B14" s="6"/>
      <c r="C14" s="1" t="s">
        <v>5</v>
      </c>
      <c r="D14" s="1" t="s">
        <v>166</v>
      </c>
      <c r="E14" s="188" t="s">
        <v>12</v>
      </c>
      <c r="F14" s="188"/>
      <c r="G14" s="188"/>
      <c r="H14" s="188"/>
      <c r="I14" s="188"/>
      <c r="J14" s="188"/>
      <c r="K14" s="188"/>
    </row>
    <row r="15" spans="1:12" ht="38">
      <c r="B15" s="1" t="s">
        <v>7</v>
      </c>
      <c r="C15" s="1" t="s">
        <v>8</v>
      </c>
      <c r="D15" s="97" t="s">
        <v>169</v>
      </c>
      <c r="E15" s="188" t="s">
        <v>14</v>
      </c>
      <c r="F15" s="188"/>
      <c r="G15" s="188"/>
      <c r="H15" s="188"/>
      <c r="I15" s="188"/>
      <c r="J15" s="188"/>
      <c r="K15" s="188"/>
    </row>
    <row r="17" spans="1:11">
      <c r="A17" t="s">
        <v>159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</row>
    <row r="18" spans="1:11">
      <c r="B18" s="184" t="s">
        <v>165</v>
      </c>
      <c r="C18" s="184"/>
      <c r="D18" s="184"/>
      <c r="E18" s="184"/>
      <c r="F18" s="184"/>
      <c r="G18" s="184"/>
      <c r="H18" s="184"/>
      <c r="I18" s="184"/>
      <c r="J18" s="184"/>
      <c r="K18" s="184"/>
    </row>
    <row r="19" spans="1:11">
      <c r="B19" s="184" t="s">
        <v>170</v>
      </c>
      <c r="C19" s="184"/>
      <c r="D19" s="184"/>
      <c r="E19" s="184"/>
      <c r="F19" s="184"/>
      <c r="G19" s="184"/>
      <c r="H19" s="184"/>
      <c r="I19" s="184"/>
      <c r="J19" s="184"/>
      <c r="K19" s="184"/>
    </row>
    <row r="20" spans="1:11">
      <c r="B20" s="184" t="s">
        <v>171</v>
      </c>
      <c r="C20" s="184"/>
      <c r="D20" s="184"/>
      <c r="E20" s="184"/>
      <c r="F20" s="184"/>
      <c r="G20" s="184"/>
      <c r="H20" s="184"/>
      <c r="I20" s="184"/>
      <c r="J20" s="184"/>
      <c r="K20" s="184"/>
    </row>
    <row r="21" spans="1:11">
      <c r="A21" t="s">
        <v>160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</row>
    <row r="22" spans="1:11">
      <c r="B22" s="184" t="s">
        <v>172</v>
      </c>
      <c r="C22" s="184"/>
      <c r="D22" s="184"/>
      <c r="E22" s="184"/>
      <c r="F22" s="184"/>
      <c r="G22" s="184"/>
      <c r="H22" s="184"/>
      <c r="I22" s="184"/>
      <c r="J22" s="184"/>
      <c r="K22" s="184"/>
    </row>
    <row r="23" spans="1:11">
      <c r="B23" s="184" t="s">
        <v>173</v>
      </c>
      <c r="C23" s="184"/>
      <c r="D23" s="184"/>
      <c r="E23" s="184"/>
      <c r="F23" s="184"/>
      <c r="G23" s="184"/>
      <c r="H23" s="184"/>
      <c r="I23" s="184"/>
      <c r="J23" s="184"/>
      <c r="K23" s="184"/>
    </row>
    <row r="24" spans="1:11">
      <c r="B24" s="184" t="s">
        <v>174</v>
      </c>
      <c r="C24" s="184"/>
      <c r="D24" s="184"/>
      <c r="E24" s="184"/>
      <c r="F24" s="184"/>
      <c r="G24" s="184"/>
      <c r="H24" s="184"/>
      <c r="I24" s="184"/>
      <c r="J24" s="184"/>
      <c r="K24" s="184"/>
    </row>
    <row r="25" spans="1:11">
      <c r="B25" s="184" t="s">
        <v>175</v>
      </c>
      <c r="C25" s="184"/>
      <c r="D25" s="184"/>
      <c r="E25" s="184"/>
      <c r="F25" s="184"/>
      <c r="G25" s="184"/>
      <c r="H25" s="184"/>
      <c r="I25" s="184"/>
      <c r="J25" s="184"/>
      <c r="K25" s="184"/>
    </row>
    <row r="26" spans="1:11">
      <c r="B26" s="184" t="s">
        <v>176</v>
      </c>
      <c r="C26" s="184"/>
      <c r="D26" s="184"/>
      <c r="E26" s="184"/>
      <c r="F26" s="184"/>
      <c r="G26" s="184"/>
      <c r="H26" s="184"/>
      <c r="I26" s="184"/>
      <c r="J26" s="184"/>
      <c r="K26" s="184"/>
    </row>
    <row r="27" spans="1:11">
      <c r="B27" s="184" t="s">
        <v>378</v>
      </c>
      <c r="C27" s="184"/>
      <c r="D27" s="184"/>
      <c r="E27" s="184"/>
      <c r="F27" s="184"/>
      <c r="G27" s="184"/>
      <c r="H27" s="184"/>
      <c r="I27" s="184"/>
      <c r="J27" s="184"/>
      <c r="K27" s="184"/>
    </row>
    <row r="28" spans="1:11">
      <c r="A28" t="s">
        <v>161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</row>
    <row r="29" spans="1:11">
      <c r="B29" s="184" t="s">
        <v>162</v>
      </c>
      <c r="C29" s="184"/>
      <c r="D29" s="184"/>
      <c r="E29" s="184"/>
      <c r="F29" s="184"/>
      <c r="G29" s="184"/>
      <c r="H29" s="184"/>
      <c r="I29" s="184"/>
      <c r="J29" s="184"/>
      <c r="K29" s="184"/>
    </row>
    <row r="30" spans="1:11">
      <c r="B30" s="184" t="s">
        <v>163</v>
      </c>
      <c r="C30" s="184"/>
      <c r="D30" s="184"/>
      <c r="E30" s="184"/>
      <c r="F30" s="184"/>
      <c r="G30" s="184"/>
      <c r="H30" s="184"/>
      <c r="I30" s="184"/>
      <c r="J30" s="184"/>
      <c r="K30" s="184"/>
    </row>
    <row r="31" spans="1:11">
      <c r="B31" s="184" t="s">
        <v>164</v>
      </c>
      <c r="C31" s="184"/>
      <c r="D31" s="184"/>
      <c r="E31" s="184"/>
      <c r="F31" s="184"/>
      <c r="G31" s="184"/>
      <c r="H31" s="184"/>
      <c r="I31" s="184"/>
      <c r="J31" s="184"/>
      <c r="K31" s="184"/>
    </row>
    <row r="33" spans="1:6">
      <c r="A33" t="s">
        <v>178</v>
      </c>
    </row>
    <row r="34" spans="1:6">
      <c r="B34" t="s">
        <v>179</v>
      </c>
    </row>
    <row r="35" spans="1:6">
      <c r="B35" t="s">
        <v>385</v>
      </c>
    </row>
    <row r="36" spans="1:6">
      <c r="B36" t="s">
        <v>179</v>
      </c>
    </row>
    <row r="37" spans="1:6">
      <c r="B37" t="s">
        <v>180</v>
      </c>
    </row>
    <row r="38" spans="1:6">
      <c r="B38" s="3"/>
    </row>
    <row r="39" spans="1:6">
      <c r="A39" t="s">
        <v>183</v>
      </c>
    </row>
    <row r="40" spans="1:6">
      <c r="B40" t="s">
        <v>185</v>
      </c>
    </row>
    <row r="41" spans="1:6">
      <c r="B41" t="s">
        <v>186</v>
      </c>
    </row>
    <row r="42" spans="1:6" ht="18" customHeight="1">
      <c r="B42" t="s">
        <v>187</v>
      </c>
    </row>
    <row r="43" spans="1:6">
      <c r="B43" t="s">
        <v>190</v>
      </c>
    </row>
    <row r="44" spans="1:6">
      <c r="B44" t="s">
        <v>384</v>
      </c>
    </row>
    <row r="45" spans="1:6">
      <c r="B45" t="s">
        <v>188</v>
      </c>
    </row>
    <row r="46" spans="1:6">
      <c r="B46" t="s">
        <v>189</v>
      </c>
    </row>
    <row r="47" spans="1:6">
      <c r="B47" t="s">
        <v>192</v>
      </c>
    </row>
    <row r="48" spans="1:6">
      <c r="C48" s="99" t="s">
        <v>193</v>
      </c>
      <c r="F48" s="99" t="s">
        <v>202</v>
      </c>
    </row>
    <row r="49" spans="3:9">
      <c r="C49" s="98" t="s">
        <v>194</v>
      </c>
      <c r="D49" s="98"/>
      <c r="F49" s="98" t="s">
        <v>203</v>
      </c>
      <c r="G49" s="98"/>
      <c r="H49" s="98"/>
      <c r="I49" s="98"/>
    </row>
    <row r="50" spans="3:9">
      <c r="C50" s="98"/>
      <c r="D50" s="98"/>
      <c r="F50" s="98"/>
      <c r="G50" s="98"/>
      <c r="H50" s="98"/>
      <c r="I50" s="98"/>
    </row>
    <row r="51" spans="3:9">
      <c r="C51" s="98" t="s">
        <v>195</v>
      </c>
      <c r="D51" s="98"/>
      <c r="F51" s="98" t="s">
        <v>204</v>
      </c>
      <c r="G51" s="98"/>
      <c r="H51" s="98"/>
      <c r="I51" s="98"/>
    </row>
    <row r="52" spans="3:9">
      <c r="C52" s="98" t="s">
        <v>196</v>
      </c>
      <c r="D52" s="98"/>
      <c r="F52" s="98" t="s">
        <v>205</v>
      </c>
      <c r="G52" s="98"/>
      <c r="H52" s="98"/>
      <c r="I52" s="98"/>
    </row>
    <row r="53" spans="3:9">
      <c r="C53" s="98" t="s">
        <v>197</v>
      </c>
      <c r="D53" s="98"/>
      <c r="F53" s="98"/>
      <c r="G53" s="98"/>
      <c r="H53" s="98"/>
      <c r="I53" s="98"/>
    </row>
    <row r="54" spans="3:9">
      <c r="C54" s="98" t="s">
        <v>198</v>
      </c>
      <c r="D54" s="98"/>
      <c r="F54" s="98" t="s">
        <v>206</v>
      </c>
      <c r="G54" s="98"/>
      <c r="H54" s="98"/>
      <c r="I54" s="98"/>
    </row>
    <row r="55" spans="3:9">
      <c r="C55" s="98"/>
      <c r="D55" s="98"/>
      <c r="F55" s="98" t="s">
        <v>207</v>
      </c>
      <c r="G55" s="98"/>
      <c r="H55" s="98"/>
      <c r="I55" s="98"/>
    </row>
    <row r="56" spans="3:9">
      <c r="C56" s="98" t="s">
        <v>199</v>
      </c>
      <c r="D56" s="98"/>
      <c r="F56" s="98"/>
      <c r="G56" s="98"/>
      <c r="H56" s="98"/>
      <c r="I56" s="98"/>
    </row>
    <row r="57" spans="3:9">
      <c r="C57" s="98" t="s">
        <v>200</v>
      </c>
      <c r="D57" s="98"/>
      <c r="F57" s="98" t="s">
        <v>208</v>
      </c>
      <c r="G57" s="98"/>
      <c r="H57" s="98"/>
      <c r="I57" s="98"/>
    </row>
    <row r="58" spans="3:9">
      <c r="C58" s="98" t="s">
        <v>201</v>
      </c>
      <c r="D58" s="98"/>
      <c r="F58" s="98"/>
      <c r="G58" s="98"/>
      <c r="H58" s="98"/>
      <c r="I58" s="98"/>
    </row>
    <row r="59" spans="3:9">
      <c r="F59" s="98" t="s">
        <v>209</v>
      </c>
      <c r="G59" s="98"/>
      <c r="H59" s="98"/>
      <c r="I59" s="98"/>
    </row>
    <row r="60" spans="3:9">
      <c r="F60" s="98"/>
      <c r="G60" s="98"/>
      <c r="H60" s="98"/>
      <c r="I60" s="98"/>
    </row>
    <row r="61" spans="3:9">
      <c r="F61" s="98" t="s">
        <v>210</v>
      </c>
      <c r="G61" s="98"/>
      <c r="H61" s="98"/>
      <c r="I61" s="98"/>
    </row>
    <row r="62" spans="3:9">
      <c r="F62" s="98" t="s">
        <v>211</v>
      </c>
      <c r="G62" s="98"/>
      <c r="H62" s="98"/>
      <c r="I62" s="98"/>
    </row>
    <row r="63" spans="3:9">
      <c r="F63" s="98" t="s">
        <v>212</v>
      </c>
      <c r="G63" s="98"/>
      <c r="H63" s="98"/>
      <c r="I63" s="98"/>
    </row>
    <row r="64" spans="3:9">
      <c r="F64" s="98" t="s">
        <v>213</v>
      </c>
      <c r="G64" s="98"/>
      <c r="H64" s="98"/>
      <c r="I64" s="98"/>
    </row>
    <row r="65" spans="1:9">
      <c r="F65" s="98" t="s">
        <v>214</v>
      </c>
      <c r="G65" s="98"/>
      <c r="H65" s="98"/>
      <c r="I65" s="98"/>
    </row>
    <row r="66" spans="1:9">
      <c r="F66" s="98"/>
      <c r="G66" s="98"/>
      <c r="H66" s="98"/>
      <c r="I66" s="98"/>
    </row>
    <row r="67" spans="1:9">
      <c r="F67" s="98" t="s">
        <v>215</v>
      </c>
      <c r="G67" s="98"/>
      <c r="H67" s="98"/>
      <c r="I67" s="98"/>
    </row>
    <row r="68" spans="1:9">
      <c r="F68" s="98"/>
      <c r="G68" s="98"/>
      <c r="H68" s="98"/>
      <c r="I68" s="98"/>
    </row>
    <row r="69" spans="1:9">
      <c r="F69" s="98" t="s">
        <v>216</v>
      </c>
      <c r="G69" s="98"/>
      <c r="H69" s="98"/>
      <c r="I69" s="98"/>
    </row>
    <row r="70" spans="1:9">
      <c r="F70" s="98" t="s">
        <v>217</v>
      </c>
      <c r="G70" s="98"/>
      <c r="H70" s="98"/>
      <c r="I70" s="98"/>
    </row>
    <row r="73" spans="1:9">
      <c r="B73" t="s">
        <v>218</v>
      </c>
    </row>
    <row r="74" spans="1:9">
      <c r="B74" t="s">
        <v>219</v>
      </c>
    </row>
    <row r="75" spans="1:9">
      <c r="B75" t="s">
        <v>220</v>
      </c>
    </row>
    <row r="76" spans="1:9">
      <c r="B76" t="s">
        <v>221</v>
      </c>
    </row>
    <row r="77" spans="1:9">
      <c r="B77" t="s">
        <v>249</v>
      </c>
    </row>
    <row r="79" spans="1:9">
      <c r="A79" t="s">
        <v>222</v>
      </c>
    </row>
    <row r="80" spans="1:9">
      <c r="B80" t="s">
        <v>223</v>
      </c>
    </row>
    <row r="81" spans="1:2">
      <c r="B81" t="s">
        <v>224</v>
      </c>
    </row>
    <row r="83" spans="1:2">
      <c r="A83" t="s">
        <v>228</v>
      </c>
    </row>
    <row r="84" spans="1:2">
      <c r="B84" t="s">
        <v>225</v>
      </c>
    </row>
    <row r="85" spans="1:2">
      <c r="B85" t="s">
        <v>226</v>
      </c>
    </row>
    <row r="86" spans="1:2">
      <c r="B86" t="s">
        <v>227</v>
      </c>
    </row>
    <row r="88" spans="1:2">
      <c r="A88" t="s">
        <v>229</v>
      </c>
    </row>
    <row r="89" spans="1:2">
      <c r="B89" t="s">
        <v>230</v>
      </c>
    </row>
    <row r="91" spans="1:2">
      <c r="B91" t="s">
        <v>231</v>
      </c>
    </row>
    <row r="92" spans="1:2">
      <c r="B92" t="s">
        <v>232</v>
      </c>
    </row>
    <row r="93" spans="1:2">
      <c r="B93" t="s">
        <v>233</v>
      </c>
    </row>
    <row r="94" spans="1:2">
      <c r="B94" t="s">
        <v>234</v>
      </c>
    </row>
    <row r="95" spans="1:2">
      <c r="B95" t="s">
        <v>235</v>
      </c>
    </row>
    <row r="96" spans="1:2">
      <c r="B96" t="s">
        <v>236</v>
      </c>
    </row>
    <row r="97" spans="2:2">
      <c r="B97" t="s">
        <v>237</v>
      </c>
    </row>
    <row r="98" spans="2:2">
      <c r="B98" t="s">
        <v>238</v>
      </c>
    </row>
    <row r="99" spans="2:2">
      <c r="B99" t="s">
        <v>239</v>
      </c>
    </row>
    <row r="100" spans="2:2">
      <c r="B100" t="s">
        <v>240</v>
      </c>
    </row>
    <row r="101" spans="2:2">
      <c r="B101" t="s">
        <v>241</v>
      </c>
    </row>
    <row r="102" spans="2:2">
      <c r="B102" t="s">
        <v>242</v>
      </c>
    </row>
    <row r="103" spans="2:2">
      <c r="B103" t="s">
        <v>243</v>
      </c>
    </row>
    <row r="104" spans="2:2">
      <c r="B104" t="s">
        <v>244</v>
      </c>
    </row>
    <row r="105" spans="2:2">
      <c r="B105" t="s">
        <v>245</v>
      </c>
    </row>
    <row r="106" spans="2:2">
      <c r="B106" t="s">
        <v>246</v>
      </c>
    </row>
    <row r="107" spans="2:2">
      <c r="B107" t="s">
        <v>247</v>
      </c>
    </row>
    <row r="108" spans="2:2">
      <c r="B108" t="s">
        <v>248</v>
      </c>
    </row>
    <row r="109" spans="2:2">
      <c r="B109" t="s">
        <v>250</v>
      </c>
    </row>
    <row r="110" spans="2:2">
      <c r="B110" t="s">
        <v>251</v>
      </c>
    </row>
    <row r="111" spans="2:2">
      <c r="B111" t="s">
        <v>252</v>
      </c>
    </row>
    <row r="113" spans="2:5">
      <c r="B113" t="s">
        <v>253</v>
      </c>
    </row>
    <row r="114" spans="2:5">
      <c r="B114" t="s">
        <v>254</v>
      </c>
    </row>
    <row r="115" spans="2:5">
      <c r="B115" t="s">
        <v>255</v>
      </c>
    </row>
    <row r="116" spans="2:5">
      <c r="B116" t="s">
        <v>256</v>
      </c>
    </row>
    <row r="117" spans="2:5">
      <c r="B117" t="s">
        <v>257</v>
      </c>
    </row>
    <row r="118" spans="2:5">
      <c r="B118" t="s">
        <v>258</v>
      </c>
    </row>
    <row r="119" spans="2:5">
      <c r="B119" t="s">
        <v>259</v>
      </c>
    </row>
    <row r="120" spans="2:5">
      <c r="B120" t="s">
        <v>260</v>
      </c>
    </row>
    <row r="121" spans="2:5">
      <c r="B121" t="s">
        <v>261</v>
      </c>
    </row>
    <row r="122" spans="2:5">
      <c r="B122" t="s">
        <v>263</v>
      </c>
    </row>
    <row r="123" spans="2:5">
      <c r="B123" t="s">
        <v>262</v>
      </c>
    </row>
    <row r="124" spans="2:5">
      <c r="B124" t="s">
        <v>264</v>
      </c>
    </row>
    <row r="125" spans="2:5">
      <c r="C125" s="100" t="s">
        <v>265</v>
      </c>
      <c r="D125" s="100" t="s">
        <v>266</v>
      </c>
      <c r="E125" s="100" t="s">
        <v>267</v>
      </c>
    </row>
    <row r="126" spans="2:5">
      <c r="C126" s="1" t="s">
        <v>268</v>
      </c>
      <c r="D126" s="1" t="s">
        <v>269</v>
      </c>
      <c r="E126" s="1" t="s">
        <v>270</v>
      </c>
    </row>
    <row r="127" spans="2:5">
      <c r="C127" s="1" t="s">
        <v>271</v>
      </c>
      <c r="D127" s="1" t="s">
        <v>272</v>
      </c>
      <c r="E127" s="1" t="s">
        <v>273</v>
      </c>
    </row>
    <row r="128" spans="2:5">
      <c r="C128" s="1" t="s">
        <v>274</v>
      </c>
      <c r="D128" s="1" t="s">
        <v>275</v>
      </c>
      <c r="E128" s="1" t="s">
        <v>276</v>
      </c>
    </row>
    <row r="129" spans="2:5">
      <c r="C129" s="1" t="s">
        <v>277</v>
      </c>
      <c r="D129" s="1" t="s">
        <v>278</v>
      </c>
      <c r="E129" s="1" t="s">
        <v>279</v>
      </c>
    </row>
    <row r="130" spans="2:5">
      <c r="C130" s="1" t="s">
        <v>280</v>
      </c>
      <c r="D130" s="1" t="s">
        <v>281</v>
      </c>
      <c r="E130" s="1" t="s">
        <v>282</v>
      </c>
    </row>
    <row r="131" spans="2:5">
      <c r="B131" t="s">
        <v>283</v>
      </c>
    </row>
    <row r="132" spans="2:5">
      <c r="B132" t="s">
        <v>284</v>
      </c>
    </row>
    <row r="133" spans="2:5">
      <c r="B133" t="s">
        <v>285</v>
      </c>
    </row>
    <row r="134" spans="2:5">
      <c r="B134" t="s">
        <v>286</v>
      </c>
    </row>
    <row r="135" spans="2:5">
      <c r="C135" t="s">
        <v>131</v>
      </c>
    </row>
    <row r="136" spans="2:5">
      <c r="C136" t="s">
        <v>134</v>
      </c>
    </row>
    <row r="137" spans="2:5">
      <c r="C137" t="s">
        <v>135</v>
      </c>
    </row>
    <row r="138" spans="2:5">
      <c r="C138" t="s">
        <v>136</v>
      </c>
    </row>
    <row r="139" spans="2:5">
      <c r="C139" t="s">
        <v>137</v>
      </c>
    </row>
    <row r="140" spans="2:5">
      <c r="C140" t="s">
        <v>132</v>
      </c>
    </row>
    <row r="141" spans="2:5">
      <c r="C141" t="s">
        <v>144</v>
      </c>
    </row>
    <row r="142" spans="2:5">
      <c r="C142" t="s">
        <v>138</v>
      </c>
    </row>
    <row r="143" spans="2:5">
      <c r="C143" t="s">
        <v>139</v>
      </c>
    </row>
    <row r="144" spans="2:5">
      <c r="C144" t="s">
        <v>133</v>
      </c>
    </row>
    <row r="145" spans="2:3">
      <c r="C145" t="s">
        <v>145</v>
      </c>
    </row>
    <row r="146" spans="2:3">
      <c r="C146" t="s">
        <v>140</v>
      </c>
    </row>
    <row r="147" spans="2:3">
      <c r="C147" t="s">
        <v>141</v>
      </c>
    </row>
    <row r="148" spans="2:3">
      <c r="B148" t="s">
        <v>287</v>
      </c>
    </row>
    <row r="149" spans="2:3">
      <c r="C149" t="s">
        <v>132</v>
      </c>
    </row>
    <row r="150" spans="2:3">
      <c r="C150" t="s">
        <v>142</v>
      </c>
    </row>
    <row r="151" spans="2:3">
      <c r="C151" t="s">
        <v>146</v>
      </c>
    </row>
    <row r="152" spans="2:3">
      <c r="C152" t="s">
        <v>143</v>
      </c>
    </row>
    <row r="153" spans="2:3">
      <c r="C153" t="s">
        <v>133</v>
      </c>
    </row>
    <row r="154" spans="2:3">
      <c r="C154" t="s">
        <v>147</v>
      </c>
    </row>
    <row r="155" spans="2:3">
      <c r="C155" t="s">
        <v>146</v>
      </c>
    </row>
    <row r="156" spans="2:3">
      <c r="C156" t="s">
        <v>148</v>
      </c>
    </row>
    <row r="157" spans="2:3">
      <c r="B157" t="s">
        <v>288</v>
      </c>
    </row>
    <row r="158" spans="2:3">
      <c r="B158" t="s">
        <v>289</v>
      </c>
    </row>
    <row r="159" spans="2:3">
      <c r="B159" t="s">
        <v>290</v>
      </c>
    </row>
    <row r="161" spans="1:9">
      <c r="A161" t="s">
        <v>291</v>
      </c>
    </row>
    <row r="162" spans="1:9">
      <c r="B162" t="s">
        <v>292</v>
      </c>
    </row>
    <row r="163" spans="1:9">
      <c r="B163" t="s">
        <v>293</v>
      </c>
    </row>
    <row r="164" spans="1:9">
      <c r="B164" t="s">
        <v>294</v>
      </c>
    </row>
    <row r="165" spans="1:9">
      <c r="B165" t="s">
        <v>191</v>
      </c>
    </row>
    <row r="166" spans="1:9">
      <c r="B166" t="s">
        <v>188</v>
      </c>
    </row>
    <row r="167" spans="1:9">
      <c r="B167" t="s">
        <v>189</v>
      </c>
    </row>
    <row r="168" spans="1:9">
      <c r="B168" t="s">
        <v>192</v>
      </c>
    </row>
    <row r="169" spans="1:9">
      <c r="C169" s="99" t="s">
        <v>193</v>
      </c>
      <c r="F169" s="99" t="s">
        <v>202</v>
      </c>
    </row>
    <row r="170" spans="1:9">
      <c r="C170" s="98" t="s">
        <v>194</v>
      </c>
      <c r="D170" s="98"/>
      <c r="F170" s="98" t="s">
        <v>203</v>
      </c>
      <c r="G170" s="98"/>
      <c r="H170" s="98"/>
      <c r="I170" s="98"/>
    </row>
    <row r="171" spans="1:9">
      <c r="C171" s="98"/>
      <c r="D171" s="98"/>
      <c r="F171" s="98"/>
      <c r="G171" s="98"/>
      <c r="H171" s="98"/>
      <c r="I171" s="98"/>
    </row>
    <row r="172" spans="1:9">
      <c r="C172" s="98" t="s">
        <v>195</v>
      </c>
      <c r="D172" s="98"/>
      <c r="F172" s="98" t="s">
        <v>204</v>
      </c>
      <c r="G172" s="98"/>
      <c r="H172" s="98"/>
      <c r="I172" s="98"/>
    </row>
    <row r="173" spans="1:9">
      <c r="C173" s="98" t="s">
        <v>196</v>
      </c>
      <c r="D173" s="98"/>
      <c r="F173" s="98" t="s">
        <v>205</v>
      </c>
      <c r="G173" s="98"/>
      <c r="H173" s="98"/>
      <c r="I173" s="98"/>
    </row>
    <row r="174" spans="1:9">
      <c r="C174" s="98" t="s">
        <v>197</v>
      </c>
      <c r="D174" s="98"/>
      <c r="F174" s="98"/>
      <c r="G174" s="98"/>
      <c r="H174" s="98"/>
      <c r="I174" s="98"/>
    </row>
    <row r="175" spans="1:9">
      <c r="C175" s="98" t="s">
        <v>198</v>
      </c>
      <c r="D175" s="98"/>
      <c r="F175" s="98" t="s">
        <v>206</v>
      </c>
      <c r="G175" s="98"/>
      <c r="H175" s="98"/>
      <c r="I175" s="98"/>
    </row>
    <row r="176" spans="1:9">
      <c r="C176" s="98"/>
      <c r="D176" s="98"/>
      <c r="F176" s="98" t="s">
        <v>207</v>
      </c>
      <c r="G176" s="98"/>
      <c r="H176" s="98"/>
      <c r="I176" s="98"/>
    </row>
    <row r="177" spans="3:9">
      <c r="C177" s="98" t="s">
        <v>199</v>
      </c>
      <c r="D177" s="98"/>
      <c r="F177" s="98"/>
      <c r="G177" s="98"/>
      <c r="H177" s="98"/>
      <c r="I177" s="98"/>
    </row>
    <row r="178" spans="3:9">
      <c r="C178" s="98" t="s">
        <v>200</v>
      </c>
      <c r="D178" s="98"/>
      <c r="F178" s="98" t="s">
        <v>208</v>
      </c>
      <c r="G178" s="98"/>
      <c r="H178" s="98"/>
      <c r="I178" s="98"/>
    </row>
    <row r="179" spans="3:9">
      <c r="C179" s="98" t="s">
        <v>201</v>
      </c>
      <c r="D179" s="98"/>
      <c r="F179" s="98"/>
      <c r="G179" s="98"/>
      <c r="H179" s="98"/>
      <c r="I179" s="98"/>
    </row>
    <row r="180" spans="3:9">
      <c r="F180" s="98" t="s">
        <v>209</v>
      </c>
      <c r="G180" s="98"/>
      <c r="H180" s="98"/>
      <c r="I180" s="98"/>
    </row>
    <row r="181" spans="3:9">
      <c r="F181" s="98"/>
      <c r="G181" s="98"/>
      <c r="H181" s="98"/>
      <c r="I181" s="98"/>
    </row>
    <row r="182" spans="3:9">
      <c r="F182" s="98" t="s">
        <v>210</v>
      </c>
      <c r="G182" s="98"/>
      <c r="H182" s="98"/>
      <c r="I182" s="98"/>
    </row>
    <row r="183" spans="3:9">
      <c r="F183" s="98" t="s">
        <v>211</v>
      </c>
      <c r="G183" s="98"/>
      <c r="H183" s="98"/>
      <c r="I183" s="98"/>
    </row>
    <row r="184" spans="3:9">
      <c r="F184" s="98" t="s">
        <v>212</v>
      </c>
      <c r="G184" s="98"/>
      <c r="H184" s="98"/>
      <c r="I184" s="98"/>
    </row>
    <row r="185" spans="3:9">
      <c r="F185" s="98" t="s">
        <v>213</v>
      </c>
      <c r="G185" s="98"/>
      <c r="H185" s="98"/>
      <c r="I185" s="98"/>
    </row>
    <row r="186" spans="3:9">
      <c r="F186" s="98" t="s">
        <v>214</v>
      </c>
      <c r="G186" s="98"/>
      <c r="H186" s="98"/>
      <c r="I186" s="98"/>
    </row>
    <row r="187" spans="3:9">
      <c r="F187" s="98"/>
      <c r="G187" s="98"/>
      <c r="H187" s="98"/>
      <c r="I187" s="98"/>
    </row>
    <row r="188" spans="3:9">
      <c r="F188" s="98" t="s">
        <v>215</v>
      </c>
      <c r="G188" s="98"/>
      <c r="H188" s="98"/>
      <c r="I188" s="98"/>
    </row>
    <row r="189" spans="3:9">
      <c r="F189" s="98"/>
      <c r="G189" s="98"/>
      <c r="H189" s="98"/>
      <c r="I189" s="98"/>
    </row>
    <row r="190" spans="3:9">
      <c r="F190" s="98" t="s">
        <v>216</v>
      </c>
      <c r="G190" s="98"/>
      <c r="H190" s="98"/>
      <c r="I190" s="98"/>
    </row>
    <row r="191" spans="3:9">
      <c r="F191" s="98" t="s">
        <v>217</v>
      </c>
      <c r="G191" s="98"/>
      <c r="H191" s="98"/>
      <c r="I191" s="98"/>
    </row>
    <row r="193" spans="2:9">
      <c r="B193" t="s">
        <v>295</v>
      </c>
    </row>
    <row r="194" spans="2:9">
      <c r="B194" t="s">
        <v>303</v>
      </c>
    </row>
    <row r="195" spans="2:9">
      <c r="C195" s="2" t="s">
        <v>296</v>
      </c>
      <c r="D195" s="2" t="s">
        <v>297</v>
      </c>
      <c r="E195" s="2" t="s">
        <v>298</v>
      </c>
      <c r="F195" s="2" t="s">
        <v>299</v>
      </c>
    </row>
    <row r="196" spans="2:9">
      <c r="C196" s="1" t="s">
        <v>300</v>
      </c>
      <c r="D196" s="101">
        <v>0.21</v>
      </c>
      <c r="E196" s="101">
        <v>3.8999999999999999E-5</v>
      </c>
      <c r="F196" s="101">
        <v>0.210039</v>
      </c>
    </row>
    <row r="197" spans="2:9">
      <c r="C197" s="1" t="s">
        <v>301</v>
      </c>
      <c r="D197" s="101">
        <v>0.56999999999999995</v>
      </c>
      <c r="E197" s="101">
        <v>7.7999999999999999E-5</v>
      </c>
      <c r="F197" s="101">
        <v>0.57007799999999997</v>
      </c>
    </row>
    <row r="198" spans="2:9">
      <c r="C198" s="1" t="s">
        <v>302</v>
      </c>
      <c r="D198" s="101">
        <v>1.17</v>
      </c>
      <c r="E198" s="101">
        <v>1.17E-4</v>
      </c>
      <c r="F198" s="101">
        <v>1.1701170000000001</v>
      </c>
    </row>
    <row r="199" spans="2:9">
      <c r="B199" t="s">
        <v>304</v>
      </c>
    </row>
    <row r="200" spans="2:9">
      <c r="B200" t="s">
        <v>305</v>
      </c>
    </row>
    <row r="201" spans="2:9">
      <c r="B201" t="s">
        <v>306</v>
      </c>
    </row>
    <row r="202" spans="2:9">
      <c r="B202" t="s">
        <v>346</v>
      </c>
    </row>
    <row r="203" spans="2:9">
      <c r="C203" s="100" t="s">
        <v>307</v>
      </c>
      <c r="D203" s="100" t="s">
        <v>308</v>
      </c>
      <c r="E203" s="100" t="s">
        <v>309</v>
      </c>
      <c r="F203" s="100" t="s">
        <v>310</v>
      </c>
      <c r="G203" s="100" t="s">
        <v>311</v>
      </c>
      <c r="H203" s="100" t="s">
        <v>38</v>
      </c>
    </row>
    <row r="204" spans="2:9">
      <c r="C204" s="103" t="s">
        <v>312</v>
      </c>
      <c r="D204" s="103" t="s">
        <v>313</v>
      </c>
      <c r="E204" s="103" t="s">
        <v>314</v>
      </c>
      <c r="F204" s="103" t="s">
        <v>315</v>
      </c>
      <c r="G204" s="103" t="s">
        <v>316</v>
      </c>
      <c r="H204" s="103" t="s">
        <v>317</v>
      </c>
      <c r="I204" s="102"/>
    </row>
    <row r="205" spans="2:9">
      <c r="C205" s="103" t="s">
        <v>318</v>
      </c>
      <c r="D205" s="103" t="s">
        <v>313</v>
      </c>
      <c r="E205" s="103" t="s">
        <v>319</v>
      </c>
      <c r="F205" s="103" t="s">
        <v>320</v>
      </c>
      <c r="G205" s="103" t="s">
        <v>321</v>
      </c>
      <c r="H205" s="103" t="s">
        <v>322</v>
      </c>
      <c r="I205" s="102"/>
    </row>
    <row r="206" spans="2:9">
      <c r="C206" s="103" t="s">
        <v>323</v>
      </c>
      <c r="D206" s="103" t="s">
        <v>324</v>
      </c>
      <c r="E206" s="103" t="s">
        <v>325</v>
      </c>
      <c r="F206" s="103" t="s">
        <v>326</v>
      </c>
      <c r="G206" s="103" t="s">
        <v>327</v>
      </c>
      <c r="H206" s="103" t="s">
        <v>328</v>
      </c>
      <c r="I206" s="102"/>
    </row>
    <row r="207" spans="2:9">
      <c r="C207" s="103" t="s">
        <v>329</v>
      </c>
      <c r="D207" s="103" t="s">
        <v>324</v>
      </c>
      <c r="E207" s="103" t="s">
        <v>325</v>
      </c>
      <c r="F207" s="103" t="s">
        <v>330</v>
      </c>
      <c r="G207" s="103" t="s">
        <v>331</v>
      </c>
      <c r="H207" s="103" t="s">
        <v>332</v>
      </c>
      <c r="I207" s="102"/>
    </row>
    <row r="208" spans="2:9">
      <c r="C208" s="103" t="s">
        <v>333</v>
      </c>
      <c r="D208" s="103" t="s">
        <v>324</v>
      </c>
      <c r="E208" s="103" t="s">
        <v>325</v>
      </c>
      <c r="F208" s="103" t="s">
        <v>334</v>
      </c>
      <c r="G208" s="103" t="s">
        <v>335</v>
      </c>
      <c r="H208" s="103" t="s">
        <v>336</v>
      </c>
      <c r="I208" s="102"/>
    </row>
    <row r="209" spans="1:13">
      <c r="C209" s="103" t="s">
        <v>337</v>
      </c>
      <c r="D209" s="103" t="s">
        <v>324</v>
      </c>
      <c r="E209" s="103" t="s">
        <v>325</v>
      </c>
      <c r="F209" s="103" t="s">
        <v>338</v>
      </c>
      <c r="G209" s="103" t="s">
        <v>339</v>
      </c>
      <c r="H209" s="103" t="s">
        <v>340</v>
      </c>
      <c r="I209" s="102"/>
    </row>
    <row r="210" spans="1:13">
      <c r="C210" s="103" t="s">
        <v>341</v>
      </c>
      <c r="D210" s="103" t="s">
        <v>324</v>
      </c>
      <c r="E210" s="103" t="s">
        <v>325</v>
      </c>
      <c r="F210" s="103" t="s">
        <v>330</v>
      </c>
      <c r="G210" s="103" t="s">
        <v>331</v>
      </c>
      <c r="H210" s="103" t="s">
        <v>342</v>
      </c>
      <c r="I210" s="102"/>
    </row>
    <row r="211" spans="1:13">
      <c r="C211" s="103" t="s">
        <v>343</v>
      </c>
      <c r="D211" s="185"/>
      <c r="E211" s="186"/>
      <c r="F211" s="187"/>
      <c r="G211" s="103" t="s">
        <v>344</v>
      </c>
      <c r="H211" s="103" t="s">
        <v>345</v>
      </c>
      <c r="I211" s="102"/>
    </row>
    <row r="213" spans="1:13">
      <c r="A213" t="s">
        <v>347</v>
      </c>
    </row>
    <row r="214" spans="1:13">
      <c r="B214" t="s">
        <v>348</v>
      </c>
    </row>
    <row r="215" spans="1:13" ht="18" customHeight="1">
      <c r="B215" t="s">
        <v>350</v>
      </c>
    </row>
    <row r="216" spans="1:13">
      <c r="B216" t="s">
        <v>349</v>
      </c>
    </row>
    <row r="217" spans="1:13">
      <c r="B217" t="s">
        <v>351</v>
      </c>
    </row>
    <row r="218" spans="1:13">
      <c r="B218" t="s">
        <v>352</v>
      </c>
      <c r="M218" t="s">
        <v>596</v>
      </c>
    </row>
    <row r="219" spans="1:13">
      <c r="B219" t="s">
        <v>353</v>
      </c>
      <c r="M219" t="s">
        <v>597</v>
      </c>
    </row>
    <row r="220" spans="1:13">
      <c r="B220" t="s">
        <v>368</v>
      </c>
    </row>
    <row r="221" spans="1:13">
      <c r="B221" t="s">
        <v>354</v>
      </c>
    </row>
    <row r="222" spans="1:13">
      <c r="B222" t="s">
        <v>355</v>
      </c>
    </row>
    <row r="223" spans="1:13">
      <c r="B223" t="s">
        <v>356</v>
      </c>
    </row>
    <row r="224" spans="1:13">
      <c r="B224" t="s">
        <v>357</v>
      </c>
    </row>
    <row r="225" spans="2:3">
      <c r="B225" t="s">
        <v>358</v>
      </c>
    </row>
    <row r="226" spans="2:3">
      <c r="B226" t="s">
        <v>359</v>
      </c>
    </row>
    <row r="227" spans="2:3">
      <c r="C227" t="s">
        <v>360</v>
      </c>
    </row>
    <row r="228" spans="2:3">
      <c r="C228" t="s">
        <v>361</v>
      </c>
    </row>
    <row r="229" spans="2:3">
      <c r="C229" t="s">
        <v>362</v>
      </c>
    </row>
    <row r="230" spans="2:3">
      <c r="C230" t="s">
        <v>363</v>
      </c>
    </row>
    <row r="231" spans="2:3">
      <c r="C231" t="s">
        <v>364</v>
      </c>
    </row>
    <row r="232" spans="2:3">
      <c r="C232" t="s">
        <v>365</v>
      </c>
    </row>
    <row r="233" spans="2:3">
      <c r="C233" t="s">
        <v>366</v>
      </c>
    </row>
    <row r="234" spans="2:3">
      <c r="C234" t="s">
        <v>367</v>
      </c>
    </row>
    <row r="235" spans="2:3">
      <c r="B235" t="s">
        <v>369</v>
      </c>
    </row>
    <row r="236" spans="2:3">
      <c r="B236" t="s">
        <v>370</v>
      </c>
    </row>
    <row r="237" spans="2:3">
      <c r="B237" t="s">
        <v>371</v>
      </c>
    </row>
    <row r="238" spans="2:3">
      <c r="B238" t="s">
        <v>372</v>
      </c>
    </row>
    <row r="239" spans="2:3">
      <c r="B239" t="s">
        <v>373</v>
      </c>
    </row>
    <row r="240" spans="2:3">
      <c r="B240" t="s">
        <v>374</v>
      </c>
    </row>
    <row r="241" spans="1:2">
      <c r="B241" t="s">
        <v>375</v>
      </c>
    </row>
    <row r="242" spans="1:2">
      <c r="B242" t="s">
        <v>376</v>
      </c>
    </row>
    <row r="243" spans="1:2">
      <c r="B243" t="s">
        <v>379</v>
      </c>
    </row>
    <row r="245" spans="1:2">
      <c r="A245" t="s">
        <v>381</v>
      </c>
    </row>
    <row r="246" spans="1:2">
      <c r="B246" t="s">
        <v>377</v>
      </c>
    </row>
    <row r="247" spans="1:2">
      <c r="B247" t="s">
        <v>380</v>
      </c>
    </row>
    <row r="249" spans="1:2">
      <c r="A249" t="s">
        <v>382</v>
      </c>
    </row>
    <row r="250" spans="1:2">
      <c r="B250" t="s">
        <v>383</v>
      </c>
    </row>
  </sheetData>
  <mergeCells count="11">
    <mergeCell ref="D211:F211"/>
    <mergeCell ref="E14:K14"/>
    <mergeCell ref="E15:K15"/>
    <mergeCell ref="E6:K6"/>
    <mergeCell ref="E8:K8"/>
    <mergeCell ref="E7:K7"/>
    <mergeCell ref="E9:K9"/>
    <mergeCell ref="E10:K10"/>
    <mergeCell ref="E11:K11"/>
    <mergeCell ref="E12:K12"/>
    <mergeCell ref="E13:K13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707BC-78A2-C24E-BD16-3EC94D6EB343}">
  <dimension ref="A1:F99"/>
  <sheetViews>
    <sheetView workbookViewId="0">
      <selection activeCell="D18" sqref="D18"/>
    </sheetView>
  </sheetViews>
  <sheetFormatPr baseColWidth="10" defaultColWidth="8.7109375" defaultRowHeight="18"/>
  <cols>
    <col min="1" max="1" width="30" style="64" customWidth="1"/>
    <col min="2" max="3" width="20" style="64" customWidth="1"/>
    <col min="4" max="4" width="38.7109375" style="64" bestFit="1" customWidth="1"/>
    <col min="5" max="5" width="26.85546875" style="64" customWidth="1"/>
    <col min="6" max="6" width="22" style="64" customWidth="1"/>
    <col min="7" max="16384" width="8.7109375" style="64"/>
  </cols>
  <sheetData>
    <row r="1" spans="1:6" s="145" customFormat="1" ht="32" customHeight="1">
      <c r="A1" s="194"/>
      <c r="B1" s="195"/>
      <c r="C1" s="195"/>
      <c r="D1" s="195"/>
      <c r="E1" s="195"/>
      <c r="F1" s="195"/>
    </row>
    <row r="2" spans="1:6" ht="20" customHeight="1">
      <c r="A2" s="196" t="s">
        <v>386</v>
      </c>
      <c r="B2" s="191"/>
      <c r="C2" s="191"/>
      <c r="D2" s="191"/>
      <c r="E2" s="191"/>
      <c r="F2" s="191"/>
    </row>
    <row r="3" spans="1:6" ht="6" customHeight="1"/>
    <row r="4" spans="1:6" ht="24" customHeight="1">
      <c r="A4" s="190" t="s">
        <v>387</v>
      </c>
      <c r="B4" s="191"/>
      <c r="C4" s="191"/>
      <c r="D4" s="191"/>
      <c r="E4" s="191"/>
      <c r="F4" s="191"/>
    </row>
    <row r="5" spans="1:6" ht="20" customHeight="1">
      <c r="A5" s="104" t="s">
        <v>388</v>
      </c>
      <c r="B5" s="104" t="s">
        <v>389</v>
      </c>
      <c r="C5" s="104" t="s">
        <v>308</v>
      </c>
      <c r="D5" s="104" t="s">
        <v>390</v>
      </c>
      <c r="E5" s="104"/>
      <c r="F5" s="104"/>
    </row>
    <row r="6" spans="1:6" ht="20" customHeight="1">
      <c r="A6" s="105" t="s">
        <v>391</v>
      </c>
      <c r="B6" s="106">
        <v>8</v>
      </c>
      <c r="C6" s="146" t="s">
        <v>392</v>
      </c>
      <c r="D6" s="147" t="s">
        <v>393</v>
      </c>
      <c r="E6" s="108"/>
      <c r="F6" s="108"/>
    </row>
    <row r="7" spans="1:6" ht="20" customHeight="1">
      <c r="A7" s="109" t="s">
        <v>394</v>
      </c>
      <c r="B7" s="106">
        <v>0</v>
      </c>
      <c r="C7" s="148" t="s">
        <v>395</v>
      </c>
      <c r="D7" s="149" t="s">
        <v>396</v>
      </c>
      <c r="E7" s="111"/>
      <c r="F7" s="111"/>
    </row>
    <row r="8" spans="1:6" ht="20" customHeight="1">
      <c r="A8" s="105" t="s">
        <v>397</v>
      </c>
      <c r="B8" s="112">
        <v>0.05</v>
      </c>
      <c r="C8" s="146" t="s">
        <v>398</v>
      </c>
      <c r="D8" s="147" t="s">
        <v>399</v>
      </c>
      <c r="E8" s="108"/>
      <c r="F8" s="108"/>
    </row>
    <row r="9" spans="1:6" ht="20" customHeight="1">
      <c r="A9" s="109" t="s">
        <v>400</v>
      </c>
      <c r="B9" s="112">
        <v>0.02</v>
      </c>
      <c r="C9" s="148" t="s">
        <v>398</v>
      </c>
      <c r="D9" s="149" t="s">
        <v>401</v>
      </c>
      <c r="E9" s="111"/>
      <c r="F9" s="111"/>
    </row>
    <row r="10" spans="1:6" ht="20" customHeight="1">
      <c r="A10" s="105" t="s">
        <v>402</v>
      </c>
      <c r="B10" s="106">
        <v>3</v>
      </c>
      <c r="C10" s="146" t="s">
        <v>403</v>
      </c>
      <c r="D10" s="147" t="s">
        <v>404</v>
      </c>
      <c r="E10" s="108"/>
      <c r="F10" s="108"/>
    </row>
    <row r="11" spans="1:6" ht="20" customHeight="1">
      <c r="A11" s="109" t="s">
        <v>405</v>
      </c>
      <c r="B11" s="106">
        <v>1</v>
      </c>
      <c r="C11" s="148" t="s">
        <v>406</v>
      </c>
      <c r="D11" s="149" t="s">
        <v>407</v>
      </c>
      <c r="E11" s="111"/>
      <c r="F11" s="111"/>
    </row>
    <row r="12" spans="1:6" ht="20" customHeight="1">
      <c r="A12" s="105" t="s">
        <v>408</v>
      </c>
      <c r="B12" s="112">
        <v>1</v>
      </c>
      <c r="C12" s="146" t="s">
        <v>409</v>
      </c>
      <c r="D12" s="147" t="s">
        <v>410</v>
      </c>
      <c r="E12" s="108"/>
      <c r="F12" s="108"/>
    </row>
    <row r="13" spans="1:6" ht="20" customHeight="1">
      <c r="A13" s="109" t="s">
        <v>411</v>
      </c>
      <c r="B13" s="106">
        <v>10</v>
      </c>
      <c r="C13" s="148" t="s">
        <v>412</v>
      </c>
      <c r="D13" s="149" t="s">
        <v>413</v>
      </c>
      <c r="E13" s="111"/>
      <c r="F13" s="111"/>
    </row>
    <row r="14" spans="1:6" ht="20" customHeight="1">
      <c r="A14" s="105" t="s">
        <v>414</v>
      </c>
      <c r="B14" s="106">
        <v>5</v>
      </c>
      <c r="C14" s="146" t="s">
        <v>324</v>
      </c>
      <c r="D14" s="147" t="s">
        <v>415</v>
      </c>
      <c r="E14" s="108"/>
      <c r="F14" s="108"/>
    </row>
    <row r="15" spans="1:6" ht="20" customHeight="1">
      <c r="A15" s="109" t="s">
        <v>416</v>
      </c>
      <c r="B15" s="106">
        <v>1</v>
      </c>
      <c r="C15" s="148" t="s">
        <v>324</v>
      </c>
      <c r="D15" s="149" t="s">
        <v>417</v>
      </c>
      <c r="E15" s="111"/>
      <c r="F15" s="111"/>
    </row>
    <row r="16" spans="1:6" ht="6" customHeight="1">
      <c r="C16" s="90"/>
      <c r="D16" s="90"/>
    </row>
    <row r="17" spans="1:6" ht="24" customHeight="1">
      <c r="A17" s="190" t="s">
        <v>418</v>
      </c>
      <c r="B17" s="191"/>
      <c r="C17" s="191"/>
      <c r="D17" s="191"/>
      <c r="E17" s="191"/>
      <c r="F17" s="191"/>
    </row>
    <row r="18" spans="1:6" ht="20" customHeight="1">
      <c r="A18" s="113" t="s">
        <v>419</v>
      </c>
      <c r="B18" s="113" t="s">
        <v>420</v>
      </c>
      <c r="C18" s="113" t="s">
        <v>421</v>
      </c>
      <c r="D18" s="113" t="s">
        <v>422</v>
      </c>
      <c r="E18" s="113"/>
      <c r="F18" s="113"/>
    </row>
    <row r="19" spans="1:6" ht="22" customHeight="1">
      <c r="A19" s="105" t="s">
        <v>423</v>
      </c>
      <c r="B19" s="114">
        <v>2.5000000000000001E-4</v>
      </c>
      <c r="C19" s="107" t="s">
        <v>424</v>
      </c>
      <c r="D19" s="115" t="s">
        <v>425</v>
      </c>
      <c r="E19" s="108"/>
      <c r="F19" s="108"/>
    </row>
    <row r="20" spans="1:6" ht="22" customHeight="1">
      <c r="A20" s="111" t="s">
        <v>426</v>
      </c>
      <c r="B20" s="116">
        <v>2.5000000000000001E-5</v>
      </c>
      <c r="C20" s="116">
        <f>B20*30</f>
        <v>7.5000000000000002E-4</v>
      </c>
      <c r="D20" s="117" t="s">
        <v>427</v>
      </c>
      <c r="E20" s="111"/>
      <c r="F20" s="111"/>
    </row>
    <row r="21" spans="1:6" ht="22" customHeight="1">
      <c r="A21" s="108" t="s">
        <v>428</v>
      </c>
      <c r="B21" s="114">
        <f>$B$6/24*0.0504/2^MIN($B$7,3)*($B$6&gt;0)</f>
        <v>1.6799999999999999E-2</v>
      </c>
      <c r="C21" s="114">
        <f>B21*30</f>
        <v>0.504</v>
      </c>
      <c r="D21" s="115" t="s">
        <v>429</v>
      </c>
      <c r="E21" s="108"/>
      <c r="F21" s="108"/>
    </row>
    <row r="22" spans="1:6" ht="22" customHeight="1">
      <c r="A22" s="111" t="s">
        <v>430</v>
      </c>
      <c r="B22" s="116">
        <f>B21*$B$8*MIN($B$10,3)/3</f>
        <v>8.4000000000000003E-4</v>
      </c>
      <c r="C22" s="116">
        <f>B22*30</f>
        <v>2.52E-2</v>
      </c>
      <c r="D22" s="117" t="s">
        <v>431</v>
      </c>
      <c r="E22" s="111"/>
      <c r="F22" s="111"/>
    </row>
    <row r="23" spans="1:6" ht="22" customHeight="1">
      <c r="A23" s="108" t="s">
        <v>432</v>
      </c>
      <c r="B23" s="114">
        <f>B21*$B$9*IF($B$11=0,0,1+($B$11-1)*0.25)*$B$12</f>
        <v>3.3599999999999998E-4</v>
      </c>
      <c r="C23" s="114">
        <f>B23*30</f>
        <v>1.0079999999999999E-2</v>
      </c>
      <c r="D23" s="115" t="s">
        <v>433</v>
      </c>
      <c r="E23" s="108"/>
      <c r="F23" s="108"/>
    </row>
    <row r="24" spans="1:6" ht="22" customHeight="1">
      <c r="A24" s="118" t="s">
        <v>434</v>
      </c>
      <c r="B24" s="119">
        <f>SUM(B20:B23)</f>
        <v>1.8001E-2</v>
      </c>
      <c r="C24" s="119">
        <f>B24*30</f>
        <v>0.54003000000000001</v>
      </c>
      <c r="D24" s="120"/>
      <c r="E24" s="120"/>
      <c r="F24" s="120"/>
    </row>
    <row r="25" spans="1:6" ht="6" customHeight="1"/>
    <row r="26" spans="1:6" ht="24" customHeight="1">
      <c r="A26" s="190" t="s">
        <v>435</v>
      </c>
      <c r="B26" s="191"/>
      <c r="C26" s="191"/>
      <c r="D26" s="191"/>
      <c r="E26" s="191"/>
      <c r="F26" s="191"/>
    </row>
    <row r="27" spans="1:6" ht="20" customHeight="1">
      <c r="A27" s="121" t="s">
        <v>419</v>
      </c>
      <c r="B27" s="121" t="s">
        <v>436</v>
      </c>
      <c r="C27" s="121" t="s">
        <v>437</v>
      </c>
      <c r="D27" s="121" t="s">
        <v>438</v>
      </c>
      <c r="E27" s="121" t="s">
        <v>422</v>
      </c>
      <c r="F27" s="121"/>
    </row>
    <row r="28" spans="1:6" ht="22" customHeight="1">
      <c r="A28" s="150" t="s">
        <v>439</v>
      </c>
      <c r="B28" s="151">
        <v>0.210039</v>
      </c>
      <c r="C28" s="152" t="s">
        <v>440</v>
      </c>
      <c r="D28" s="151">
        <v>0</v>
      </c>
      <c r="E28" s="122" t="s">
        <v>441</v>
      </c>
      <c r="F28" s="123"/>
    </row>
    <row r="29" spans="1:6" ht="22" customHeight="1">
      <c r="A29" s="108" t="s">
        <v>442</v>
      </c>
      <c r="B29" s="114">
        <f>IF($B$13=10,0.210039,IF($B$13=20,0.570078,1.170117))</f>
        <v>0.210039</v>
      </c>
      <c r="C29" s="146" t="s">
        <v>443</v>
      </c>
      <c r="D29" s="114">
        <f>IF($B$13=10,0.210039,IF($B$13=20,0.570078,1.170117))</f>
        <v>0.210039</v>
      </c>
      <c r="E29" s="115" t="s">
        <v>444</v>
      </c>
      <c r="F29" s="108"/>
    </row>
    <row r="30" spans="1:6" ht="22" customHeight="1">
      <c r="A30" s="111" t="s">
        <v>445</v>
      </c>
      <c r="B30" s="116">
        <v>1.8600000000000001E-5</v>
      </c>
      <c r="C30" s="148">
        <f>$B$15</f>
        <v>1</v>
      </c>
      <c r="D30" s="116">
        <f>B30*C30</f>
        <v>1.8600000000000001E-5</v>
      </c>
      <c r="E30" s="117" t="s">
        <v>446</v>
      </c>
      <c r="F30" s="111"/>
    </row>
    <row r="31" spans="1:6" ht="22" customHeight="1">
      <c r="A31" s="108" t="s">
        <v>447</v>
      </c>
      <c r="B31" s="114">
        <v>6.8000000000000001E-6</v>
      </c>
      <c r="C31" s="146">
        <f>$B$14</f>
        <v>5</v>
      </c>
      <c r="D31" s="114">
        <f>B31*C31</f>
        <v>3.4E-5</v>
      </c>
      <c r="E31" s="115" t="s">
        <v>448</v>
      </c>
      <c r="F31" s="108"/>
    </row>
    <row r="32" spans="1:6" ht="22" customHeight="1">
      <c r="A32" s="124" t="s">
        <v>449</v>
      </c>
      <c r="B32" s="125"/>
      <c r="C32" s="125"/>
      <c r="D32" s="126">
        <f>SUM(D29:D31)</f>
        <v>0.21009160000000002</v>
      </c>
      <c r="E32" s="125"/>
      <c r="F32" s="125"/>
    </row>
    <row r="33" spans="1:6" ht="6" customHeight="1"/>
    <row r="34" spans="1:6" ht="24" customHeight="1">
      <c r="A34" s="190" t="s">
        <v>450</v>
      </c>
      <c r="B34" s="191"/>
      <c r="C34" s="191"/>
      <c r="D34" s="191"/>
      <c r="E34" s="191"/>
      <c r="F34" s="191"/>
    </row>
    <row r="35" spans="1:6" ht="20" customHeight="1">
      <c r="A35" s="127" t="s">
        <v>419</v>
      </c>
      <c r="B35" s="127" t="s">
        <v>451</v>
      </c>
      <c r="C35" s="127" t="s">
        <v>452</v>
      </c>
      <c r="D35" s="127" t="s">
        <v>38</v>
      </c>
      <c r="E35" s="127"/>
      <c r="F35" s="127"/>
    </row>
    <row r="36" spans="1:6" ht="22" customHeight="1">
      <c r="A36" s="128" t="s">
        <v>453</v>
      </c>
      <c r="B36" s="129">
        <f>B24-D32</f>
        <v>-0.19209060000000003</v>
      </c>
      <c r="C36" s="129">
        <f>B36*30</f>
        <v>-5.7627180000000005</v>
      </c>
      <c r="D36" s="130" t="s">
        <v>454</v>
      </c>
      <c r="E36" s="131"/>
      <c r="F36" s="131"/>
    </row>
    <row r="37" spans="1:6" ht="22" customHeight="1">
      <c r="A37" s="105" t="s">
        <v>455</v>
      </c>
      <c r="B37" s="132">
        <f>INT(B24/0.0000068)</f>
        <v>2647</v>
      </c>
      <c r="C37" s="133" t="s">
        <v>83</v>
      </c>
      <c r="D37" s="115" t="s">
        <v>456</v>
      </c>
      <c r="E37" s="108"/>
      <c r="F37" s="108"/>
    </row>
    <row r="38" spans="1:6" ht="22" customHeight="1">
      <c r="A38" s="128" t="s">
        <v>457</v>
      </c>
      <c r="B38" s="134">
        <f>IFERROR(IF($B$13=10,0.210039,IF($B$13=20,0.570078,1.170117))/B24,"불가")</f>
        <v>11.668185100827733</v>
      </c>
      <c r="C38" s="135" t="s">
        <v>83</v>
      </c>
      <c r="D38" s="130" t="s">
        <v>458</v>
      </c>
      <c r="E38" s="131"/>
      <c r="F38" s="131"/>
    </row>
    <row r="39" spans="1:6" ht="6" customHeight="1"/>
    <row r="40" spans="1:6" ht="24" customHeight="1">
      <c r="A40" s="190" t="s">
        <v>459</v>
      </c>
      <c r="B40" s="191"/>
      <c r="C40" s="191"/>
      <c r="D40" s="191"/>
      <c r="E40" s="191"/>
      <c r="F40" s="191"/>
    </row>
    <row r="41" spans="1:6" ht="18" customHeight="1">
      <c r="A41" s="192" t="s">
        <v>460</v>
      </c>
      <c r="B41" s="191"/>
      <c r="C41" s="191"/>
      <c r="D41" s="191"/>
      <c r="E41" s="191"/>
      <c r="F41" s="191"/>
    </row>
    <row r="42" spans="1:6" ht="20" customHeight="1">
      <c r="A42" s="136" t="s">
        <v>461</v>
      </c>
      <c r="B42" s="136" t="s">
        <v>420</v>
      </c>
      <c r="C42" s="136" t="s">
        <v>462</v>
      </c>
      <c r="D42" s="136" t="s">
        <v>463</v>
      </c>
      <c r="E42" s="136" t="s">
        <v>38</v>
      </c>
      <c r="F42" s="136"/>
    </row>
    <row r="43" spans="1:6" ht="22" customHeight="1">
      <c r="A43" s="137" t="s">
        <v>464</v>
      </c>
      <c r="B43" s="114">
        <v>2.5000000000000001E-5</v>
      </c>
      <c r="C43" s="138" t="s">
        <v>465</v>
      </c>
      <c r="D43" s="138" t="s">
        <v>466</v>
      </c>
      <c r="E43" s="115" t="s">
        <v>467</v>
      </c>
      <c r="F43" s="108"/>
    </row>
    <row r="44" spans="1:6" ht="22" customHeight="1">
      <c r="A44" s="139" t="s">
        <v>468</v>
      </c>
      <c r="B44" s="116">
        <v>2.6250000000000001E-5</v>
      </c>
      <c r="C44" s="140" t="s">
        <v>469</v>
      </c>
      <c r="D44" s="140" t="s">
        <v>466</v>
      </c>
      <c r="E44" s="117" t="s">
        <v>470</v>
      </c>
      <c r="F44" s="111"/>
    </row>
    <row r="45" spans="1:6" ht="22" customHeight="1">
      <c r="A45" s="137" t="s">
        <v>471</v>
      </c>
      <c r="B45" s="114">
        <v>2.7250000000000002E-5</v>
      </c>
      <c r="C45" s="138" t="s">
        <v>469</v>
      </c>
      <c r="D45" s="138" t="s">
        <v>466</v>
      </c>
      <c r="E45" s="115" t="s">
        <v>472</v>
      </c>
      <c r="F45" s="108"/>
    </row>
    <row r="46" spans="1:6" ht="22" customHeight="1">
      <c r="A46" s="153" t="s">
        <v>473</v>
      </c>
      <c r="B46" s="151">
        <v>5.0424999999999998E-2</v>
      </c>
      <c r="C46" s="152" t="s">
        <v>474</v>
      </c>
      <c r="D46" s="152" t="s">
        <v>475</v>
      </c>
      <c r="E46" s="122" t="s">
        <v>476</v>
      </c>
      <c r="F46" s="123"/>
    </row>
    <row r="47" spans="1:6" ht="22" customHeight="1">
      <c r="A47" s="154" t="s">
        <v>477</v>
      </c>
      <c r="B47" s="158">
        <v>5.4961000000000003E-2</v>
      </c>
      <c r="C47" s="159" t="s">
        <v>478</v>
      </c>
      <c r="D47" s="159" t="s">
        <v>479</v>
      </c>
      <c r="E47" s="141" t="s">
        <v>480</v>
      </c>
      <c r="F47" s="142"/>
    </row>
    <row r="48" spans="1:6" ht="22" customHeight="1">
      <c r="A48" s="155" t="s">
        <v>481</v>
      </c>
      <c r="B48" s="160">
        <v>0.16483300000000001</v>
      </c>
      <c r="C48" s="161" t="s">
        <v>482</v>
      </c>
      <c r="D48" s="161" t="s">
        <v>483</v>
      </c>
      <c r="E48" s="143" t="s">
        <v>484</v>
      </c>
      <c r="F48" s="144"/>
    </row>
    <row r="49" spans="1:6" ht="6" customHeight="1"/>
    <row r="50" spans="1:6" ht="24" customHeight="1">
      <c r="A50" s="190" t="s">
        <v>485</v>
      </c>
      <c r="B50" s="191"/>
      <c r="C50" s="191"/>
      <c r="D50" s="191"/>
      <c r="E50" s="191"/>
      <c r="F50" s="191"/>
    </row>
    <row r="51" spans="1:6" ht="20" customHeight="1">
      <c r="A51" s="127" t="s">
        <v>486</v>
      </c>
      <c r="B51" s="127" t="s">
        <v>487</v>
      </c>
      <c r="C51" s="127" t="s">
        <v>488</v>
      </c>
      <c r="D51" s="127" t="s">
        <v>489</v>
      </c>
      <c r="E51" s="127"/>
      <c r="F51" s="127"/>
    </row>
    <row r="52" spans="1:6" ht="20" customHeight="1">
      <c r="A52" s="108" t="s">
        <v>490</v>
      </c>
      <c r="B52" s="107" t="s">
        <v>491</v>
      </c>
      <c r="C52" s="114">
        <f>B21*$B$8*0.36/5</f>
        <v>6.0479999999999997E-5</v>
      </c>
      <c r="D52" s="115" t="s">
        <v>492</v>
      </c>
      <c r="E52" s="108"/>
      <c r="F52" s="108"/>
    </row>
    <row r="53" spans="1:6" ht="20" customHeight="1">
      <c r="A53" s="111" t="s">
        <v>493</v>
      </c>
      <c r="B53" s="110" t="s">
        <v>494</v>
      </c>
      <c r="C53" s="116">
        <f>B21*$B$8*0.24/5</f>
        <v>4.032E-5</v>
      </c>
      <c r="D53" s="117" t="s">
        <v>495</v>
      </c>
      <c r="E53" s="111"/>
      <c r="F53" s="111"/>
    </row>
    <row r="54" spans="1:6" ht="20" customHeight="1">
      <c r="A54" s="108" t="s">
        <v>496</v>
      </c>
      <c r="B54" s="107" t="s">
        <v>497</v>
      </c>
      <c r="C54" s="114">
        <f>B21*$B$8*0.2</f>
        <v>1.6800000000000002E-4</v>
      </c>
      <c r="D54" s="115" t="s">
        <v>498</v>
      </c>
      <c r="E54" s="108"/>
      <c r="F54" s="108"/>
    </row>
    <row r="55" spans="1:6" ht="20" customHeight="1">
      <c r="A55" s="111" t="s">
        <v>499</v>
      </c>
      <c r="B55" s="110" t="s">
        <v>497</v>
      </c>
      <c r="C55" s="116">
        <f>B21*$B$8*0.2</f>
        <v>1.6800000000000002E-4</v>
      </c>
      <c r="D55" s="117" t="s">
        <v>500</v>
      </c>
      <c r="E55" s="111"/>
      <c r="F55" s="111"/>
    </row>
    <row r="56" spans="1:6" ht="20" customHeight="1">
      <c r="A56" s="105" t="s">
        <v>501</v>
      </c>
      <c r="B56" s="107" t="s">
        <v>502</v>
      </c>
      <c r="C56" s="129">
        <f>B21*$B$8</f>
        <v>8.4000000000000003E-4</v>
      </c>
      <c r="D56" s="115" t="s">
        <v>503</v>
      </c>
      <c r="E56" s="108"/>
      <c r="F56" s="108"/>
    </row>
    <row r="57" spans="1:6" ht="6" customHeight="1"/>
    <row r="58" spans="1:6" ht="24" customHeight="1">
      <c r="A58" s="190" t="s">
        <v>504</v>
      </c>
      <c r="B58" s="191"/>
      <c r="C58" s="191"/>
      <c r="D58" s="191"/>
      <c r="E58" s="191"/>
      <c r="F58" s="191"/>
    </row>
    <row r="59" spans="1:6" ht="20" customHeight="1">
      <c r="A59" s="136" t="s">
        <v>486</v>
      </c>
      <c r="B59" s="136" t="s">
        <v>487</v>
      </c>
      <c r="C59" s="136" t="s">
        <v>505</v>
      </c>
      <c r="D59" s="136" t="s">
        <v>506</v>
      </c>
      <c r="E59" s="136" t="s">
        <v>489</v>
      </c>
      <c r="F59" s="136"/>
    </row>
    <row r="60" spans="1:6" ht="20" customHeight="1">
      <c r="A60" s="108" t="s">
        <v>507</v>
      </c>
      <c r="B60" s="146" t="s">
        <v>508</v>
      </c>
      <c r="C60" s="156">
        <f>B21*$B$9*0.3*0.5/3</f>
        <v>1.6799999999999998E-5</v>
      </c>
      <c r="D60" s="156">
        <f>B21*$B$9*0.3*0.5/3</f>
        <v>1.6799999999999998E-5</v>
      </c>
      <c r="E60" s="115" t="s">
        <v>509</v>
      </c>
      <c r="F60" s="108"/>
    </row>
    <row r="61" spans="1:6" ht="20" customHeight="1">
      <c r="A61" s="111" t="s">
        <v>510</v>
      </c>
      <c r="B61" s="148" t="s">
        <v>511</v>
      </c>
      <c r="C61" s="157">
        <f>B21*$B$9*0.3*0.3/5</f>
        <v>6.0479999999999995E-6</v>
      </c>
      <c r="D61" s="157">
        <f>B21*$B$9*0.3*0.3/5</f>
        <v>6.0479999999999995E-6</v>
      </c>
      <c r="E61" s="117" t="s">
        <v>509</v>
      </c>
      <c r="F61" s="111"/>
    </row>
    <row r="62" spans="1:6" ht="20" customHeight="1">
      <c r="A62" s="108" t="s">
        <v>512</v>
      </c>
      <c r="B62" s="146" t="s">
        <v>513</v>
      </c>
      <c r="C62" s="156">
        <f>B21*$B$9*0.3*0.2/7</f>
        <v>2.88E-6</v>
      </c>
      <c r="D62" s="156">
        <f>B21*$B$9*0.3*0.2/7</f>
        <v>2.88E-6</v>
      </c>
      <c r="E62" s="115" t="s">
        <v>509</v>
      </c>
      <c r="F62" s="108"/>
    </row>
    <row r="63" spans="1:6" ht="20" customHeight="1">
      <c r="A63" s="111" t="s">
        <v>514</v>
      </c>
      <c r="B63" s="148" t="s">
        <v>515</v>
      </c>
      <c r="C63" s="157">
        <f>B21*$B$9*0.4*1</f>
        <v>1.3439999999999999E-4</v>
      </c>
      <c r="D63" s="157">
        <f>B21*$B$9*0.4*2</f>
        <v>2.6879999999999997E-4</v>
      </c>
      <c r="E63" s="117" t="s">
        <v>516</v>
      </c>
      <c r="F63" s="111"/>
    </row>
    <row r="64" spans="1:6" ht="20" customHeight="1">
      <c r="A64" s="108" t="s">
        <v>517</v>
      </c>
      <c r="B64" s="146" t="s">
        <v>518</v>
      </c>
      <c r="C64" s="156">
        <f>B21*$B$9*0.3*1</f>
        <v>1.008E-4</v>
      </c>
      <c r="D64" s="156">
        <f>B21*$B$9*0.3*2</f>
        <v>2.0159999999999999E-4</v>
      </c>
      <c r="E64" s="115" t="s">
        <v>516</v>
      </c>
      <c r="F64" s="108"/>
    </row>
    <row r="65" spans="1:6" ht="20" customHeight="1">
      <c r="A65" s="111" t="s">
        <v>519</v>
      </c>
      <c r="B65" s="148" t="s">
        <v>520</v>
      </c>
      <c r="C65" s="157">
        <f>B21*$B$9*7*0.6*0.5*1</f>
        <v>7.0559999999999991E-4</v>
      </c>
      <c r="D65" s="157">
        <f>B21*$B$9*7*0.6*0.5*2</f>
        <v>1.4111999999999998E-3</v>
      </c>
      <c r="E65" s="117" t="s">
        <v>521</v>
      </c>
      <c r="F65" s="111"/>
    </row>
    <row r="66" spans="1:6" ht="20" customHeight="1">
      <c r="A66" s="108" t="s">
        <v>522</v>
      </c>
      <c r="B66" s="146" t="s">
        <v>520</v>
      </c>
      <c r="C66" s="156">
        <f>B21*$B$9*7*0.6*0.5*1</f>
        <v>7.0559999999999991E-4</v>
      </c>
      <c r="D66" s="156">
        <f>B21*$B$9*7*0.6*0.5*2</f>
        <v>1.4111999999999998E-3</v>
      </c>
      <c r="E66" s="115" t="s">
        <v>521</v>
      </c>
      <c r="F66" s="108"/>
    </row>
    <row r="67" spans="1:6" ht="18" customHeight="1"/>
    <row r="68" spans="1:6" ht="6" customHeight="1"/>
    <row r="69" spans="1:6" ht="18" customHeight="1">
      <c r="A69" s="193" t="s">
        <v>523</v>
      </c>
      <c r="B69" s="191"/>
      <c r="C69" s="191"/>
      <c r="D69" s="191"/>
      <c r="E69" s="191"/>
      <c r="F69" s="191"/>
    </row>
    <row r="70" spans="1:6" ht="18" customHeight="1"/>
    <row r="71" spans="1:6" ht="18" customHeight="1"/>
    <row r="72" spans="1:6" ht="18" customHeight="1"/>
    <row r="73" spans="1:6" ht="18" customHeight="1"/>
    <row r="74" spans="1:6" ht="18" customHeight="1"/>
    <row r="75" spans="1:6" ht="18" customHeight="1"/>
    <row r="76" spans="1:6" ht="18" customHeight="1"/>
    <row r="77" spans="1:6" ht="18" customHeight="1"/>
    <row r="78" spans="1:6" ht="18" customHeight="1"/>
    <row r="79" spans="1:6" ht="18" customHeight="1"/>
    <row r="80" spans="1:6" ht="18" customHeight="1"/>
    <row r="81" s="64" customFormat="1" ht="18" customHeight="1"/>
    <row r="82" s="64" customFormat="1" ht="18" customHeight="1"/>
    <row r="83" s="64" customFormat="1" ht="18" customHeight="1"/>
    <row r="84" s="64" customFormat="1" ht="18" customHeight="1"/>
    <row r="85" s="64" customFormat="1" ht="18" customHeight="1"/>
    <row r="86" s="64" customFormat="1" ht="18" customHeight="1"/>
    <row r="87" s="64" customFormat="1" ht="18" customHeight="1"/>
    <row r="88" s="64" customFormat="1" ht="18" customHeight="1"/>
    <row r="89" s="64" customFormat="1" ht="18" customHeight="1"/>
    <row r="90" s="64" customFormat="1" ht="18" customHeight="1"/>
    <row r="91" s="64" customFormat="1" ht="18" customHeight="1"/>
    <row r="92" s="64" customFormat="1" ht="18" customHeight="1"/>
    <row r="93" s="64" customFormat="1" ht="18" customHeight="1"/>
    <row r="94" s="64" customFormat="1" ht="18" customHeight="1"/>
    <row r="95" s="64" customFormat="1" ht="18" customHeight="1"/>
    <row r="96" s="64" customFormat="1" ht="18" customHeight="1"/>
    <row r="97" s="64" customFormat="1" ht="18" customHeight="1"/>
    <row r="98" s="64" customFormat="1" ht="18" customHeight="1"/>
    <row r="99" s="64" customFormat="1" ht="18" customHeight="1"/>
  </sheetData>
  <mergeCells count="11">
    <mergeCell ref="A34:F34"/>
    <mergeCell ref="A1:F1"/>
    <mergeCell ref="A2:F2"/>
    <mergeCell ref="A4:F4"/>
    <mergeCell ref="A17:F17"/>
    <mergeCell ref="A26:F26"/>
    <mergeCell ref="A40:F40"/>
    <mergeCell ref="A41:F41"/>
    <mergeCell ref="A50:F50"/>
    <mergeCell ref="A58:F58"/>
    <mergeCell ref="A69:F69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91AE-456E-494E-8716-74B25B3298E8}">
  <dimension ref="A1:S69"/>
  <sheetViews>
    <sheetView tabSelected="1" zoomScaleNormal="130" workbookViewId="0">
      <pane ySplit="10" topLeftCell="A18" activePane="bottomLeft" state="frozen"/>
      <selection pane="bottomLeft" activeCell="C61" sqref="C61"/>
    </sheetView>
  </sheetViews>
  <sheetFormatPr baseColWidth="10" defaultColWidth="7.42578125" defaultRowHeight="15"/>
  <cols>
    <col min="1" max="1" width="18" style="7" customWidth="1"/>
    <col min="2" max="2" width="18.28515625" style="7" customWidth="1"/>
    <col min="3" max="3" width="18" style="7" customWidth="1"/>
    <col min="4" max="4" width="17.28515625" style="7" bestFit="1" customWidth="1"/>
    <col min="5" max="5" width="14.7109375" style="7" customWidth="1"/>
    <col min="6" max="6" width="13.85546875" style="7" customWidth="1"/>
    <col min="7" max="7" width="15.28515625" style="7" customWidth="1"/>
    <col min="8" max="16" width="18.7109375" style="7" customWidth="1"/>
    <col min="17" max="18" width="13.42578125" style="7" customWidth="1"/>
    <col min="19" max="19" width="16.140625" style="7" bestFit="1" customWidth="1"/>
    <col min="20" max="16384" width="7.42578125" style="7"/>
  </cols>
  <sheetData>
    <row r="1" spans="1:19">
      <c r="A1" s="204" t="s">
        <v>17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</row>
    <row r="2" spans="1:19">
      <c r="A2" s="205" t="s">
        <v>18</v>
      </c>
      <c r="B2" s="205"/>
      <c r="C2" s="205"/>
      <c r="D2" s="205"/>
      <c r="E2" s="205"/>
      <c r="F2" s="205"/>
      <c r="G2" s="206"/>
      <c r="H2" s="206"/>
      <c r="I2" s="205"/>
      <c r="J2" s="206"/>
      <c r="K2" s="206"/>
      <c r="L2" s="205"/>
      <c r="M2" s="205"/>
      <c r="N2" s="205"/>
      <c r="O2" s="205"/>
      <c r="P2" s="205"/>
      <c r="Q2" s="205"/>
      <c r="R2" s="205"/>
      <c r="S2" s="205"/>
    </row>
    <row r="3" spans="1:19" ht="17">
      <c r="A3" s="7" t="s">
        <v>19</v>
      </c>
      <c r="G3" s="8" t="s">
        <v>20</v>
      </c>
      <c r="H3" s="9">
        <v>1000000</v>
      </c>
      <c r="J3" s="10" t="s">
        <v>21</v>
      </c>
    </row>
    <row r="4" spans="1:19" ht="18">
      <c r="A4" s="7" t="s">
        <v>22</v>
      </c>
      <c r="G4" s="8" t="s">
        <v>23</v>
      </c>
      <c r="H4" s="11">
        <v>0.3</v>
      </c>
      <c r="J4" s="12" t="s">
        <v>24</v>
      </c>
      <c r="K4" s="12" t="s">
        <v>25</v>
      </c>
      <c r="L4" s="12" t="s">
        <v>26</v>
      </c>
    </row>
    <row r="5" spans="1:19" ht="17">
      <c r="A5" s="7" t="s">
        <v>27</v>
      </c>
      <c r="G5" s="13" t="s">
        <v>28</v>
      </c>
      <c r="H5" s="11">
        <v>2</v>
      </c>
      <c r="J5" s="14">
        <f>$H$3</f>
        <v>1000000</v>
      </c>
      <c r="K5" s="14">
        <v>3000000</v>
      </c>
      <c r="L5" s="14">
        <v>10000000</v>
      </c>
    </row>
    <row r="6" spans="1:19" ht="18">
      <c r="A6" s="7" t="s">
        <v>29</v>
      </c>
    </row>
    <row r="7" spans="1:19" ht="19.5" customHeight="1">
      <c r="A7" s="7" t="s">
        <v>30</v>
      </c>
    </row>
    <row r="8" spans="1:19" s="15" customFormat="1" ht="19.5" customHeight="1" thickBot="1">
      <c r="A8" s="15" t="s">
        <v>31</v>
      </c>
    </row>
    <row r="9" spans="1:19" ht="15.75" customHeight="1" thickBot="1">
      <c r="G9" s="207" t="str">
        <f>"노드 수 1기 "&amp;$J$5</f>
        <v>노드 수 1기 1000000</v>
      </c>
      <c r="H9" s="208"/>
      <c r="I9" s="208"/>
      <c r="J9" s="209"/>
      <c r="K9" s="207" t="str">
        <f>"노드 수 2기 "&amp;$K$5</f>
        <v>노드 수 2기 3000000</v>
      </c>
      <c r="L9" s="208"/>
      <c r="M9" s="208"/>
      <c r="N9" s="209"/>
      <c r="O9" s="207" t="str">
        <f>"노드 수 3기 "&amp;$L$5</f>
        <v>노드 수 3기 10000000</v>
      </c>
      <c r="P9" s="208"/>
      <c r="Q9" s="208"/>
      <c r="R9" s="209"/>
    </row>
    <row r="10" spans="1:19" s="22" customFormat="1" ht="19.5" customHeight="1" thickBot="1">
      <c r="A10" s="16" t="s">
        <v>32</v>
      </c>
      <c r="B10" s="17" t="s">
        <v>33</v>
      </c>
      <c r="C10" s="17" t="s">
        <v>34</v>
      </c>
      <c r="D10" s="17" t="s">
        <v>35</v>
      </c>
      <c r="E10" s="18" t="s">
        <v>36</v>
      </c>
      <c r="F10" s="19" t="s">
        <v>37</v>
      </c>
      <c r="G10" s="20" t="str">
        <f>"반감기 0기 ~"&amp;ROUND($H$5,1)&amp;"년"</f>
        <v>반감기 0기 ~2년</v>
      </c>
      <c r="H10" s="18" t="str">
        <f>"반감기 1기 ~"&amp;ROUND(($H$5*2),1)&amp;"년"</f>
        <v>반감기 1기 ~4년</v>
      </c>
      <c r="I10" s="18" t="str">
        <f>"반감기 2기 ~"&amp;ROUND(($H$5*3),1)&amp;"년"</f>
        <v>반감기 2기 ~6년</v>
      </c>
      <c r="J10" s="21" t="str">
        <f>"반감기 3기 ~"&amp;ROUND(($H$5*4),1)&amp;"년"</f>
        <v>반감기 3기 ~8년</v>
      </c>
      <c r="K10" s="20" t="str">
        <f>"반감기 0기 ~"&amp;ROUND($H$5,1)&amp;"년"</f>
        <v>반감기 0기 ~2년</v>
      </c>
      <c r="L10" s="18" t="str">
        <f>"반감기 1기 ~"&amp;ROUND(($H$5*2),1)&amp;"년"</f>
        <v>반감기 1기 ~4년</v>
      </c>
      <c r="M10" s="18" t="str">
        <f>"반감기 2기 ~"&amp;ROUND(($H$5*3),1)&amp;"년"</f>
        <v>반감기 2기 ~6년</v>
      </c>
      <c r="N10" s="21" t="str">
        <f>"반감기 3기 ~"&amp;ROUND(($H$5*4),1)&amp;"년"</f>
        <v>반감기 3기 ~8년</v>
      </c>
      <c r="O10" s="20" t="str">
        <f>"반감기 0기 ~"&amp;ROUND($H$5,1)&amp;"년"</f>
        <v>반감기 0기 ~2년</v>
      </c>
      <c r="P10" s="18" t="str">
        <f>"반감기 1기 ~"&amp;ROUND(($H$5*2),1)&amp;"년"</f>
        <v>반감기 1기 ~4년</v>
      </c>
      <c r="Q10" s="18" t="str">
        <f>"반감기 2기 ~"&amp;ROUND(($H$5*3),1)&amp;"년"</f>
        <v>반감기 2기 ~6년</v>
      </c>
      <c r="R10" s="21" t="str">
        <f>"반감기 3기 ~"&amp;ROUND(($H$5*4),1)&amp;"년"</f>
        <v>반감기 3기 ~8년</v>
      </c>
      <c r="S10" s="18" t="s">
        <v>38</v>
      </c>
    </row>
    <row r="11" spans="1:19" s="22" customFormat="1" ht="18" customHeight="1" thickBot="1">
      <c r="A11" s="23" t="s">
        <v>39</v>
      </c>
      <c r="B11" s="23"/>
      <c r="C11" s="23"/>
      <c r="D11" s="23"/>
      <c r="E11" s="23"/>
      <c r="F11" s="23"/>
      <c r="G11" s="24"/>
      <c r="H11" s="23"/>
      <c r="I11" s="23"/>
      <c r="J11" s="25"/>
      <c r="K11" s="24"/>
      <c r="L11" s="23"/>
      <c r="M11" s="23"/>
      <c r="N11" s="25"/>
      <c r="O11" s="24"/>
      <c r="P11" s="23"/>
      <c r="Q11" s="23"/>
      <c r="R11" s="25"/>
      <c r="S11" s="23"/>
    </row>
    <row r="12" spans="1:19" s="22" customFormat="1" ht="31.5" customHeight="1">
      <c r="A12" s="26" t="s">
        <v>40</v>
      </c>
      <c r="B12" s="26" t="s">
        <v>41</v>
      </c>
      <c r="C12" s="27">
        <v>9.9999999999999995E-7</v>
      </c>
      <c r="D12" s="28">
        <f>C12</f>
        <v>9.9999999999999995E-7</v>
      </c>
      <c r="E12" s="29">
        <f>D12*0.7</f>
        <v>6.9999999999999997E-7</v>
      </c>
      <c r="F12" s="30">
        <f t="shared" ref="F12:F17" si="0">E12</f>
        <v>6.9999999999999997E-7</v>
      </c>
      <c r="G12" s="31">
        <f>$F$12</f>
        <v>6.9999999999999997E-7</v>
      </c>
      <c r="H12" s="32">
        <f>G12*0.5</f>
        <v>3.4999999999999998E-7</v>
      </c>
      <c r="I12" s="32">
        <f t="shared" ref="I12" si="1">H12*0.5</f>
        <v>1.7499999999999999E-7</v>
      </c>
      <c r="J12" s="33">
        <f>I12*0.5</f>
        <v>8.7499999999999996E-8</v>
      </c>
      <c r="K12" s="31">
        <f>$F$12*$H$4</f>
        <v>2.0999999999999997E-7</v>
      </c>
      <c r="L12" s="32">
        <f>K12*0.5</f>
        <v>1.0499999999999999E-7</v>
      </c>
      <c r="M12" s="32">
        <f t="shared" ref="M12" si="2">L12*0.5</f>
        <v>5.2499999999999994E-8</v>
      </c>
      <c r="N12" s="33">
        <f>M12*0.5</f>
        <v>2.6249999999999997E-8</v>
      </c>
      <c r="O12" s="31">
        <f>$K$12*$H$4</f>
        <v>6.2999999999999995E-8</v>
      </c>
      <c r="P12" s="32">
        <f>O12*0.5</f>
        <v>3.1499999999999998E-8</v>
      </c>
      <c r="Q12" s="32">
        <f t="shared" ref="Q12" si="3">P12*0.5</f>
        <v>1.5749999999999999E-8</v>
      </c>
      <c r="R12" s="33">
        <f>Q12*0.5</f>
        <v>7.8749999999999994E-9</v>
      </c>
      <c r="S12" s="34"/>
    </row>
    <row r="13" spans="1:19" s="22" customFormat="1" ht="31.5" customHeight="1">
      <c r="A13" s="26" t="s">
        <v>42</v>
      </c>
      <c r="B13" s="26" t="s">
        <v>43</v>
      </c>
      <c r="C13" s="27">
        <v>1.9999999999999999E-7</v>
      </c>
      <c r="D13" s="28">
        <f t="shared" ref="D13:D17" si="4">C13*0.5</f>
        <v>9.9999999999999995E-8</v>
      </c>
      <c r="E13" s="29">
        <f t="shared" ref="E13:E17" si="5">D13*0.7</f>
        <v>6.9999999999999992E-8</v>
      </c>
      <c r="F13" s="30">
        <f t="shared" si="0"/>
        <v>6.9999999999999992E-8</v>
      </c>
      <c r="G13" s="31">
        <f>$F$13</f>
        <v>6.9999999999999992E-8</v>
      </c>
      <c r="H13" s="32">
        <f t="shared" ref="H13:J17" si="6">G13*0.5</f>
        <v>3.4999999999999996E-8</v>
      </c>
      <c r="I13" s="32">
        <f t="shared" si="6"/>
        <v>1.7499999999999998E-8</v>
      </c>
      <c r="J13" s="33">
        <f t="shared" si="6"/>
        <v>8.7499999999999989E-9</v>
      </c>
      <c r="K13" s="31">
        <f>$F$13*$H$4</f>
        <v>2.0999999999999996E-8</v>
      </c>
      <c r="L13" s="32">
        <f t="shared" ref="L13:N17" si="7">K13*0.5</f>
        <v>1.0499999999999998E-8</v>
      </c>
      <c r="M13" s="32">
        <f t="shared" si="7"/>
        <v>5.249999999999999E-9</v>
      </c>
      <c r="N13" s="33">
        <f t="shared" si="7"/>
        <v>2.6249999999999995E-9</v>
      </c>
      <c r="O13" s="31">
        <f>$K$13*$H$4</f>
        <v>6.2999999999999985E-9</v>
      </c>
      <c r="P13" s="32">
        <f t="shared" ref="P13:R17" si="8">O13*0.5</f>
        <v>3.1499999999999993E-9</v>
      </c>
      <c r="Q13" s="32">
        <f t="shared" si="8"/>
        <v>1.5749999999999996E-9</v>
      </c>
      <c r="R13" s="33">
        <f t="shared" si="8"/>
        <v>7.8749999999999981E-10</v>
      </c>
      <c r="S13" s="35"/>
    </row>
    <row r="14" spans="1:19" s="22" customFormat="1" ht="31.5" customHeight="1">
      <c r="A14" s="26" t="s">
        <v>44</v>
      </c>
      <c r="B14" s="26" t="s">
        <v>45</v>
      </c>
      <c r="C14" s="27">
        <v>9.9999999999999995E-7</v>
      </c>
      <c r="D14" s="28">
        <f t="shared" si="4"/>
        <v>4.9999999999999998E-7</v>
      </c>
      <c r="E14" s="29">
        <f t="shared" si="5"/>
        <v>3.4999999999999998E-7</v>
      </c>
      <c r="F14" s="30">
        <f t="shared" si="0"/>
        <v>3.4999999999999998E-7</v>
      </c>
      <c r="G14" s="31">
        <f>$F$14</f>
        <v>3.4999999999999998E-7</v>
      </c>
      <c r="H14" s="32">
        <f t="shared" si="6"/>
        <v>1.7499999999999999E-7</v>
      </c>
      <c r="I14" s="32">
        <f t="shared" si="6"/>
        <v>8.7499999999999996E-8</v>
      </c>
      <c r="J14" s="33">
        <f t="shared" si="6"/>
        <v>4.3749999999999998E-8</v>
      </c>
      <c r="K14" s="31">
        <f>$F$14*$H$4</f>
        <v>1.0499999999999999E-7</v>
      </c>
      <c r="L14" s="32">
        <f t="shared" si="7"/>
        <v>5.2499999999999994E-8</v>
      </c>
      <c r="M14" s="32">
        <f t="shared" si="7"/>
        <v>2.6249999999999997E-8</v>
      </c>
      <c r="N14" s="33">
        <f t="shared" si="7"/>
        <v>1.3124999999999998E-8</v>
      </c>
      <c r="O14" s="31">
        <f>$K$14*$H$4</f>
        <v>3.1499999999999998E-8</v>
      </c>
      <c r="P14" s="32">
        <f t="shared" si="8"/>
        <v>1.5749999999999999E-8</v>
      </c>
      <c r="Q14" s="32">
        <f t="shared" si="8"/>
        <v>7.8749999999999994E-9</v>
      </c>
      <c r="R14" s="33">
        <f t="shared" si="8"/>
        <v>3.9374999999999997E-9</v>
      </c>
      <c r="S14" s="35"/>
    </row>
    <row r="15" spans="1:19" s="22" customFormat="1" ht="31.5" customHeight="1">
      <c r="A15" s="26" t="s">
        <v>46</v>
      </c>
      <c r="B15" s="26" t="s">
        <v>47</v>
      </c>
      <c r="C15" s="27">
        <v>3.9999999999999998E-7</v>
      </c>
      <c r="D15" s="36">
        <f t="shared" si="4"/>
        <v>1.9999999999999999E-7</v>
      </c>
      <c r="E15" s="29">
        <f t="shared" si="5"/>
        <v>1.3999999999999998E-7</v>
      </c>
      <c r="F15" s="30">
        <f t="shared" si="0"/>
        <v>1.3999999999999998E-7</v>
      </c>
      <c r="G15" s="31">
        <f t="shared" ref="G15:G16" si="9">$F$14</f>
        <v>3.4999999999999998E-7</v>
      </c>
      <c r="H15" s="32">
        <f t="shared" si="6"/>
        <v>1.7499999999999999E-7</v>
      </c>
      <c r="I15" s="32">
        <f t="shared" si="6"/>
        <v>8.7499999999999996E-8</v>
      </c>
      <c r="J15" s="33">
        <f t="shared" si="6"/>
        <v>4.3749999999999998E-8</v>
      </c>
      <c r="K15" s="31">
        <f>$F$14*$H$4</f>
        <v>1.0499999999999999E-7</v>
      </c>
      <c r="L15" s="32">
        <f t="shared" si="7"/>
        <v>5.2499999999999994E-8</v>
      </c>
      <c r="M15" s="32">
        <f t="shared" si="7"/>
        <v>2.6249999999999997E-8</v>
      </c>
      <c r="N15" s="33">
        <f t="shared" si="7"/>
        <v>1.3124999999999998E-8</v>
      </c>
      <c r="O15" s="31">
        <f>$K$14*$H$4</f>
        <v>3.1499999999999998E-8</v>
      </c>
      <c r="P15" s="32">
        <f t="shared" si="8"/>
        <v>1.5749999999999999E-8</v>
      </c>
      <c r="Q15" s="32">
        <f t="shared" si="8"/>
        <v>7.8749999999999994E-9</v>
      </c>
      <c r="R15" s="33">
        <f t="shared" si="8"/>
        <v>3.9374999999999997E-9</v>
      </c>
      <c r="S15" s="35"/>
    </row>
    <row r="16" spans="1:19" s="22" customFormat="1" ht="31.5" customHeight="1">
      <c r="A16" s="26" t="s">
        <v>48</v>
      </c>
      <c r="B16" s="26" t="s">
        <v>49</v>
      </c>
      <c r="C16" s="27">
        <v>1E-4</v>
      </c>
      <c r="D16" s="28">
        <f t="shared" si="4"/>
        <v>5.0000000000000002E-5</v>
      </c>
      <c r="E16" s="29">
        <f t="shared" si="5"/>
        <v>3.4999999999999997E-5</v>
      </c>
      <c r="F16" s="30">
        <f t="shared" si="0"/>
        <v>3.4999999999999997E-5</v>
      </c>
      <c r="G16" s="31">
        <f t="shared" si="9"/>
        <v>3.4999999999999998E-7</v>
      </c>
      <c r="H16" s="32">
        <f t="shared" si="6"/>
        <v>1.7499999999999999E-7</v>
      </c>
      <c r="I16" s="32">
        <f t="shared" si="6"/>
        <v>8.7499999999999996E-8</v>
      </c>
      <c r="J16" s="33">
        <f t="shared" si="6"/>
        <v>4.3749999999999998E-8</v>
      </c>
      <c r="K16" s="31">
        <f>$F$14*$H$4</f>
        <v>1.0499999999999999E-7</v>
      </c>
      <c r="L16" s="32">
        <f t="shared" si="7"/>
        <v>5.2499999999999994E-8</v>
      </c>
      <c r="M16" s="32">
        <f t="shared" si="7"/>
        <v>2.6249999999999997E-8</v>
      </c>
      <c r="N16" s="33">
        <f t="shared" si="7"/>
        <v>1.3124999999999998E-8</v>
      </c>
      <c r="O16" s="31">
        <f>$K$14*$H$4</f>
        <v>3.1499999999999998E-8</v>
      </c>
      <c r="P16" s="32">
        <f t="shared" si="8"/>
        <v>1.5749999999999999E-8</v>
      </c>
      <c r="Q16" s="32">
        <f t="shared" si="8"/>
        <v>7.8749999999999994E-9</v>
      </c>
      <c r="R16" s="33">
        <f t="shared" si="8"/>
        <v>3.9374999999999997E-9</v>
      </c>
      <c r="S16" s="35"/>
    </row>
    <row r="17" spans="1:19" s="22" customFormat="1" ht="31.5" customHeight="1">
      <c r="A17" s="26" t="s">
        <v>50</v>
      </c>
      <c r="B17" s="26" t="s">
        <v>51</v>
      </c>
      <c r="C17" s="27">
        <v>1E-3</v>
      </c>
      <c r="D17" s="28">
        <f t="shared" si="4"/>
        <v>5.0000000000000001E-4</v>
      </c>
      <c r="E17" s="29">
        <f t="shared" si="5"/>
        <v>3.5E-4</v>
      </c>
      <c r="F17" s="30">
        <f t="shared" si="0"/>
        <v>3.5E-4</v>
      </c>
      <c r="G17" s="31">
        <f>$F$17</f>
        <v>3.5E-4</v>
      </c>
      <c r="H17" s="32">
        <f t="shared" si="6"/>
        <v>1.75E-4</v>
      </c>
      <c r="I17" s="32">
        <f t="shared" si="6"/>
        <v>8.7499999999999999E-5</v>
      </c>
      <c r="J17" s="33">
        <f t="shared" si="6"/>
        <v>4.375E-5</v>
      </c>
      <c r="K17" s="31">
        <f>$F$17*$H$4</f>
        <v>1.0499999999999999E-4</v>
      </c>
      <c r="L17" s="32">
        <f t="shared" si="7"/>
        <v>5.2499999999999995E-5</v>
      </c>
      <c r="M17" s="32">
        <f t="shared" si="7"/>
        <v>2.6249999999999998E-5</v>
      </c>
      <c r="N17" s="33">
        <f t="shared" si="7"/>
        <v>1.3124999999999999E-5</v>
      </c>
      <c r="O17" s="31">
        <f>$K$17*$H$4</f>
        <v>3.1499999999999993E-5</v>
      </c>
      <c r="P17" s="32">
        <f t="shared" si="8"/>
        <v>1.5749999999999997E-5</v>
      </c>
      <c r="Q17" s="32">
        <f t="shared" si="8"/>
        <v>7.8749999999999983E-6</v>
      </c>
      <c r="R17" s="33">
        <f t="shared" si="8"/>
        <v>3.9374999999999991E-6</v>
      </c>
      <c r="S17" s="35"/>
    </row>
    <row r="18" spans="1:19" s="22" customFormat="1" ht="18" customHeight="1" thickBot="1">
      <c r="A18" s="37" t="s">
        <v>52</v>
      </c>
      <c r="B18" s="37"/>
      <c r="C18" s="37"/>
      <c r="D18" s="37"/>
      <c r="E18" s="37"/>
      <c r="F18" s="37"/>
      <c r="G18" s="38"/>
      <c r="H18" s="37"/>
      <c r="I18" s="37"/>
      <c r="J18" s="39"/>
      <c r="K18" s="38"/>
      <c r="L18" s="37"/>
      <c r="M18" s="37"/>
      <c r="N18" s="39"/>
      <c r="O18" s="38"/>
      <c r="P18" s="37"/>
      <c r="Q18" s="37"/>
      <c r="R18" s="39"/>
      <c r="S18" s="37"/>
    </row>
    <row r="19" spans="1:19" s="22" customFormat="1" ht="31.5" customHeight="1">
      <c r="A19" s="26" t="s">
        <v>53</v>
      </c>
      <c r="B19" s="26" t="s">
        <v>54</v>
      </c>
      <c r="C19" s="27">
        <v>5.0000000000000004E-6</v>
      </c>
      <c r="D19" s="28">
        <f t="shared" ref="D19:D25" si="10">C19*0.5</f>
        <v>2.5000000000000002E-6</v>
      </c>
      <c r="E19" s="29">
        <f>D19*0.7</f>
        <v>1.75E-6</v>
      </c>
      <c r="F19" s="30">
        <f>E19</f>
        <v>1.75E-6</v>
      </c>
      <c r="G19" s="31">
        <f>$F$19</f>
        <v>1.75E-6</v>
      </c>
      <c r="H19" s="32">
        <f t="shared" ref="H19:J25" si="11">G19*0.5</f>
        <v>8.7499999999999999E-7</v>
      </c>
      <c r="I19" s="32">
        <f t="shared" si="11"/>
        <v>4.3749999999999999E-7</v>
      </c>
      <c r="J19" s="33">
        <f t="shared" si="11"/>
        <v>2.1875E-7</v>
      </c>
      <c r="K19" s="31">
        <f t="shared" ref="K19:K24" si="12">$F$19*$H$4</f>
        <v>5.2499999999999995E-7</v>
      </c>
      <c r="L19" s="32">
        <f t="shared" ref="L19:N25" si="13">K19*0.5</f>
        <v>2.6249999999999997E-7</v>
      </c>
      <c r="M19" s="32">
        <f t="shared" si="13"/>
        <v>1.3124999999999999E-7</v>
      </c>
      <c r="N19" s="33">
        <f t="shared" si="13"/>
        <v>6.5624999999999994E-8</v>
      </c>
      <c r="O19" s="31">
        <f t="shared" ref="O19:O24" si="14">$K$19*$H$4</f>
        <v>1.5749999999999997E-7</v>
      </c>
      <c r="P19" s="32">
        <f t="shared" ref="P19:R25" si="15">O19*0.5</f>
        <v>7.8749999999999987E-8</v>
      </c>
      <c r="Q19" s="32">
        <f t="shared" si="15"/>
        <v>3.9374999999999994E-8</v>
      </c>
      <c r="R19" s="33">
        <f t="shared" si="15"/>
        <v>1.9687499999999997E-8</v>
      </c>
      <c r="S19" s="34"/>
    </row>
    <row r="20" spans="1:19" s="22" customFormat="1" ht="31.5" customHeight="1">
      <c r="A20" s="26" t="s">
        <v>55</v>
      </c>
      <c r="B20" s="26" t="s">
        <v>56</v>
      </c>
      <c r="C20" s="27">
        <v>3.9999999999999998E-7</v>
      </c>
      <c r="D20" s="28">
        <f t="shared" si="10"/>
        <v>1.9999999999999999E-7</v>
      </c>
      <c r="E20" s="29">
        <f t="shared" ref="E20:E25" si="16">D20*0.7</f>
        <v>1.3999999999999998E-7</v>
      </c>
      <c r="F20" s="30">
        <f t="shared" ref="F20:F24" si="17">E20</f>
        <v>1.3999999999999998E-7</v>
      </c>
      <c r="G20" s="31">
        <f t="shared" ref="G20:G24" si="18">$F$19</f>
        <v>1.75E-6</v>
      </c>
      <c r="H20" s="32">
        <f t="shared" si="11"/>
        <v>8.7499999999999999E-7</v>
      </c>
      <c r="I20" s="32">
        <f t="shared" si="11"/>
        <v>4.3749999999999999E-7</v>
      </c>
      <c r="J20" s="33">
        <f t="shared" si="11"/>
        <v>2.1875E-7</v>
      </c>
      <c r="K20" s="31">
        <f t="shared" si="12"/>
        <v>5.2499999999999995E-7</v>
      </c>
      <c r="L20" s="32">
        <f t="shared" si="13"/>
        <v>2.6249999999999997E-7</v>
      </c>
      <c r="M20" s="32">
        <f t="shared" si="13"/>
        <v>1.3124999999999999E-7</v>
      </c>
      <c r="N20" s="33">
        <f t="shared" si="13"/>
        <v>6.5624999999999994E-8</v>
      </c>
      <c r="O20" s="31">
        <f t="shared" si="14"/>
        <v>1.5749999999999997E-7</v>
      </c>
      <c r="P20" s="32">
        <f t="shared" si="15"/>
        <v>7.8749999999999987E-8</v>
      </c>
      <c r="Q20" s="32">
        <f t="shared" si="15"/>
        <v>3.9374999999999994E-8</v>
      </c>
      <c r="R20" s="33">
        <f t="shared" si="15"/>
        <v>1.9687499999999997E-8</v>
      </c>
      <c r="S20" s="34"/>
    </row>
    <row r="21" spans="1:19" s="22" customFormat="1" ht="31.5" customHeight="1">
      <c r="A21" s="26" t="s">
        <v>57</v>
      </c>
      <c r="B21" s="26" t="s">
        <v>58</v>
      </c>
      <c r="C21" s="27">
        <v>1.0000000000000001E-5</v>
      </c>
      <c r="D21" s="28">
        <f t="shared" si="10"/>
        <v>5.0000000000000004E-6</v>
      </c>
      <c r="E21" s="29">
        <f t="shared" si="16"/>
        <v>3.4999999999999999E-6</v>
      </c>
      <c r="F21" s="30">
        <f t="shared" si="17"/>
        <v>3.4999999999999999E-6</v>
      </c>
      <c r="G21" s="31">
        <f t="shared" si="18"/>
        <v>1.75E-6</v>
      </c>
      <c r="H21" s="32">
        <f t="shared" si="11"/>
        <v>8.7499999999999999E-7</v>
      </c>
      <c r="I21" s="32">
        <f t="shared" si="11"/>
        <v>4.3749999999999999E-7</v>
      </c>
      <c r="J21" s="33">
        <f t="shared" si="11"/>
        <v>2.1875E-7</v>
      </c>
      <c r="K21" s="31">
        <f t="shared" si="12"/>
        <v>5.2499999999999995E-7</v>
      </c>
      <c r="L21" s="32">
        <f t="shared" si="13"/>
        <v>2.6249999999999997E-7</v>
      </c>
      <c r="M21" s="32">
        <f t="shared" si="13"/>
        <v>1.3124999999999999E-7</v>
      </c>
      <c r="N21" s="33">
        <f t="shared" si="13"/>
        <v>6.5624999999999994E-8</v>
      </c>
      <c r="O21" s="31">
        <f t="shared" si="14"/>
        <v>1.5749999999999997E-7</v>
      </c>
      <c r="P21" s="32">
        <f t="shared" si="15"/>
        <v>7.8749999999999987E-8</v>
      </c>
      <c r="Q21" s="32">
        <f t="shared" si="15"/>
        <v>3.9374999999999994E-8</v>
      </c>
      <c r="R21" s="33">
        <f t="shared" si="15"/>
        <v>1.9687499999999997E-8</v>
      </c>
      <c r="S21" s="34"/>
    </row>
    <row r="22" spans="1:19" s="22" customFormat="1" ht="31.5" customHeight="1">
      <c r="A22" s="26" t="s">
        <v>59</v>
      </c>
      <c r="B22" s="26" t="s">
        <v>60</v>
      </c>
      <c r="C22" s="27">
        <v>5.0000000000000004E-6</v>
      </c>
      <c r="D22" s="28">
        <f t="shared" si="10"/>
        <v>2.5000000000000002E-6</v>
      </c>
      <c r="E22" s="29">
        <f t="shared" si="16"/>
        <v>1.75E-6</v>
      </c>
      <c r="F22" s="30">
        <f t="shared" si="17"/>
        <v>1.75E-6</v>
      </c>
      <c r="G22" s="31">
        <f t="shared" si="18"/>
        <v>1.75E-6</v>
      </c>
      <c r="H22" s="32">
        <f t="shared" si="11"/>
        <v>8.7499999999999999E-7</v>
      </c>
      <c r="I22" s="32">
        <f t="shared" si="11"/>
        <v>4.3749999999999999E-7</v>
      </c>
      <c r="J22" s="33">
        <f t="shared" si="11"/>
        <v>2.1875E-7</v>
      </c>
      <c r="K22" s="31">
        <f t="shared" si="12"/>
        <v>5.2499999999999995E-7</v>
      </c>
      <c r="L22" s="32">
        <f t="shared" si="13"/>
        <v>2.6249999999999997E-7</v>
      </c>
      <c r="M22" s="32">
        <f t="shared" si="13"/>
        <v>1.3124999999999999E-7</v>
      </c>
      <c r="N22" s="33">
        <f t="shared" si="13"/>
        <v>6.5624999999999994E-8</v>
      </c>
      <c r="O22" s="31">
        <f t="shared" si="14"/>
        <v>1.5749999999999997E-7</v>
      </c>
      <c r="P22" s="32">
        <f t="shared" si="15"/>
        <v>7.8749999999999987E-8</v>
      </c>
      <c r="Q22" s="32">
        <f t="shared" si="15"/>
        <v>3.9374999999999994E-8</v>
      </c>
      <c r="R22" s="33">
        <f t="shared" si="15"/>
        <v>1.9687499999999997E-8</v>
      </c>
      <c r="S22" s="34"/>
    </row>
    <row r="23" spans="1:19" s="22" customFormat="1" ht="31.5" customHeight="1">
      <c r="A23" s="26" t="s">
        <v>61</v>
      </c>
      <c r="B23" s="26" t="s">
        <v>62</v>
      </c>
      <c r="C23" s="27">
        <v>2.3E-5</v>
      </c>
      <c r="D23" s="28">
        <f t="shared" si="10"/>
        <v>1.15E-5</v>
      </c>
      <c r="E23" s="29">
        <f t="shared" si="16"/>
        <v>8.0499999999999992E-6</v>
      </c>
      <c r="F23" s="30">
        <f t="shared" si="17"/>
        <v>8.0499999999999992E-6</v>
      </c>
      <c r="G23" s="31">
        <f t="shared" si="18"/>
        <v>1.75E-6</v>
      </c>
      <c r="H23" s="32">
        <f t="shared" si="11"/>
        <v>8.7499999999999999E-7</v>
      </c>
      <c r="I23" s="32">
        <f t="shared" si="11"/>
        <v>4.3749999999999999E-7</v>
      </c>
      <c r="J23" s="33">
        <f t="shared" si="11"/>
        <v>2.1875E-7</v>
      </c>
      <c r="K23" s="31">
        <f t="shared" si="12"/>
        <v>5.2499999999999995E-7</v>
      </c>
      <c r="L23" s="32">
        <f t="shared" si="13"/>
        <v>2.6249999999999997E-7</v>
      </c>
      <c r="M23" s="32">
        <f t="shared" si="13"/>
        <v>1.3124999999999999E-7</v>
      </c>
      <c r="N23" s="33">
        <f t="shared" si="13"/>
        <v>6.5624999999999994E-8</v>
      </c>
      <c r="O23" s="31">
        <f t="shared" si="14"/>
        <v>1.5749999999999997E-7</v>
      </c>
      <c r="P23" s="32">
        <f t="shared" si="15"/>
        <v>7.8749999999999987E-8</v>
      </c>
      <c r="Q23" s="32">
        <f t="shared" si="15"/>
        <v>3.9374999999999994E-8</v>
      </c>
      <c r="R23" s="33">
        <f t="shared" si="15"/>
        <v>1.9687499999999997E-8</v>
      </c>
      <c r="S23" s="34"/>
    </row>
    <row r="24" spans="1:19" s="22" customFormat="1" ht="31.5" customHeight="1">
      <c r="A24" s="26" t="s">
        <v>63</v>
      </c>
      <c r="B24" s="26" t="s">
        <v>64</v>
      </c>
      <c r="C24" s="27">
        <v>1.9999999999999999E-7</v>
      </c>
      <c r="D24" s="28">
        <f t="shared" si="10"/>
        <v>9.9999999999999995E-8</v>
      </c>
      <c r="E24" s="29">
        <f t="shared" si="16"/>
        <v>6.9999999999999992E-8</v>
      </c>
      <c r="F24" s="30">
        <f t="shared" si="17"/>
        <v>6.9999999999999992E-8</v>
      </c>
      <c r="G24" s="31">
        <f t="shared" si="18"/>
        <v>1.75E-6</v>
      </c>
      <c r="H24" s="32">
        <f t="shared" si="11"/>
        <v>8.7499999999999999E-7</v>
      </c>
      <c r="I24" s="32">
        <f t="shared" si="11"/>
        <v>4.3749999999999999E-7</v>
      </c>
      <c r="J24" s="33">
        <f t="shared" si="11"/>
        <v>2.1875E-7</v>
      </c>
      <c r="K24" s="31">
        <f t="shared" si="12"/>
        <v>5.2499999999999995E-7</v>
      </c>
      <c r="L24" s="32">
        <f t="shared" si="13"/>
        <v>2.6249999999999997E-7</v>
      </c>
      <c r="M24" s="32">
        <f t="shared" si="13"/>
        <v>1.3124999999999999E-7</v>
      </c>
      <c r="N24" s="33">
        <f t="shared" si="13"/>
        <v>6.5624999999999994E-8</v>
      </c>
      <c r="O24" s="31">
        <f t="shared" si="14"/>
        <v>1.5749999999999997E-7</v>
      </c>
      <c r="P24" s="32">
        <f t="shared" si="15"/>
        <v>7.8749999999999987E-8</v>
      </c>
      <c r="Q24" s="32">
        <f t="shared" si="15"/>
        <v>3.9374999999999994E-8</v>
      </c>
      <c r="R24" s="33">
        <f t="shared" si="15"/>
        <v>1.9687499999999997E-8</v>
      </c>
      <c r="S24" s="34"/>
    </row>
    <row r="25" spans="1:19" s="22" customFormat="1" ht="31.5" customHeight="1">
      <c r="A25" s="26" t="s">
        <v>65</v>
      </c>
      <c r="B25" s="26" t="s">
        <v>66</v>
      </c>
      <c r="C25" s="27">
        <v>1.5E-5</v>
      </c>
      <c r="D25" s="28">
        <f t="shared" si="10"/>
        <v>7.5000000000000002E-6</v>
      </c>
      <c r="E25" s="29">
        <f t="shared" si="16"/>
        <v>5.2499999999999997E-6</v>
      </c>
      <c r="F25" s="30">
        <f>E25</f>
        <v>5.2499999999999997E-6</v>
      </c>
      <c r="G25" s="31">
        <f>$F$25</f>
        <v>5.2499999999999997E-6</v>
      </c>
      <c r="H25" s="32">
        <f t="shared" si="11"/>
        <v>2.6249999999999999E-6</v>
      </c>
      <c r="I25" s="32">
        <f t="shared" si="11"/>
        <v>1.3124999999999999E-6</v>
      </c>
      <c r="J25" s="33">
        <f t="shared" si="11"/>
        <v>6.5624999999999996E-7</v>
      </c>
      <c r="K25" s="31">
        <f>$F$25*$H$4</f>
        <v>1.575E-6</v>
      </c>
      <c r="L25" s="32">
        <f t="shared" si="13"/>
        <v>7.8749999999999998E-7</v>
      </c>
      <c r="M25" s="32">
        <f t="shared" si="13"/>
        <v>3.9374999999999999E-7</v>
      </c>
      <c r="N25" s="33">
        <f t="shared" si="13"/>
        <v>1.9687499999999999E-7</v>
      </c>
      <c r="O25" s="31">
        <f>$K$25*$H$4</f>
        <v>4.7249999999999998E-7</v>
      </c>
      <c r="P25" s="32">
        <f t="shared" si="15"/>
        <v>2.3624999999999999E-7</v>
      </c>
      <c r="Q25" s="32">
        <f t="shared" si="15"/>
        <v>1.1812499999999999E-7</v>
      </c>
      <c r="R25" s="33">
        <f t="shared" si="15"/>
        <v>5.9062499999999997E-8</v>
      </c>
      <c r="S25" s="35"/>
    </row>
    <row r="26" spans="1:19" s="22" customFormat="1" ht="18" customHeight="1" thickBot="1">
      <c r="A26" s="40" t="s">
        <v>67</v>
      </c>
      <c r="B26" s="40"/>
      <c r="C26" s="40"/>
      <c r="D26" s="40"/>
      <c r="E26" s="40"/>
      <c r="F26" s="40"/>
      <c r="G26" s="41"/>
      <c r="H26" s="40"/>
      <c r="I26" s="40"/>
      <c r="J26" s="42"/>
      <c r="K26" s="41"/>
      <c r="L26" s="40"/>
      <c r="M26" s="40"/>
      <c r="N26" s="42"/>
      <c r="O26" s="41"/>
      <c r="P26" s="40"/>
      <c r="Q26" s="40"/>
      <c r="R26" s="42"/>
      <c r="S26" s="40"/>
    </row>
    <row r="27" spans="1:19" s="22" customFormat="1" ht="31.5" customHeight="1">
      <c r="A27" s="26" t="s">
        <v>68</v>
      </c>
      <c r="B27" s="26" t="s">
        <v>69</v>
      </c>
      <c r="C27" s="27">
        <v>8.5000000000000006E-5</v>
      </c>
      <c r="D27" s="43">
        <f>C27*0.5</f>
        <v>4.2500000000000003E-5</v>
      </c>
      <c r="E27" s="29">
        <f>D27*0.7</f>
        <v>2.9750000000000001E-5</v>
      </c>
      <c r="F27" s="30">
        <f>E27</f>
        <v>2.9750000000000001E-5</v>
      </c>
      <c r="G27" s="31">
        <f>$F$27</f>
        <v>2.9750000000000001E-5</v>
      </c>
      <c r="H27" s="32">
        <f t="shared" ref="H27:J32" si="19">G27*0.5</f>
        <v>1.4875000000000001E-5</v>
      </c>
      <c r="I27" s="32">
        <f t="shared" si="19"/>
        <v>7.4375000000000004E-6</v>
      </c>
      <c r="J27" s="33">
        <f t="shared" si="19"/>
        <v>3.7187500000000002E-6</v>
      </c>
      <c r="K27" s="31">
        <f>$F$27*$H$4</f>
        <v>8.9250000000000001E-6</v>
      </c>
      <c r="L27" s="32">
        <f t="shared" ref="L27:N32" si="20">K27*0.5</f>
        <v>4.4625E-6</v>
      </c>
      <c r="M27" s="32">
        <f t="shared" si="20"/>
        <v>2.23125E-6</v>
      </c>
      <c r="N27" s="33">
        <f t="shared" si="20"/>
        <v>1.115625E-6</v>
      </c>
      <c r="O27" s="31">
        <f>$K$27*$H$4</f>
        <v>2.6774999999999998E-6</v>
      </c>
      <c r="P27" s="32">
        <f t="shared" ref="P27:R32" si="21">O27*0.5</f>
        <v>1.3387499999999999E-6</v>
      </c>
      <c r="Q27" s="32">
        <f t="shared" si="21"/>
        <v>6.6937499999999994E-7</v>
      </c>
      <c r="R27" s="33">
        <f t="shared" si="21"/>
        <v>3.3468749999999997E-7</v>
      </c>
      <c r="S27" s="34"/>
    </row>
    <row r="28" spans="1:19" s="22" customFormat="1" ht="48">
      <c r="A28" s="26" t="s">
        <v>70</v>
      </c>
      <c r="B28" s="26" t="s">
        <v>71</v>
      </c>
      <c r="C28" s="27" t="s">
        <v>72</v>
      </c>
      <c r="D28" s="44">
        <v>5.0000000000000004E-6</v>
      </c>
      <c r="E28" s="29">
        <f t="shared" ref="E28:E32" si="22">D28*0.7</f>
        <v>3.4999999999999999E-6</v>
      </c>
      <c r="F28" s="30">
        <f t="shared" ref="F28:F32" si="23">E28</f>
        <v>3.4999999999999999E-6</v>
      </c>
      <c r="G28" s="31">
        <f>$F$28</f>
        <v>3.4999999999999999E-6</v>
      </c>
      <c r="H28" s="32">
        <f t="shared" si="19"/>
        <v>1.75E-6</v>
      </c>
      <c r="I28" s="32">
        <f t="shared" si="19"/>
        <v>8.7499999999999999E-7</v>
      </c>
      <c r="J28" s="33">
        <f t="shared" si="19"/>
        <v>4.3749999999999999E-7</v>
      </c>
      <c r="K28" s="31">
        <f>$F$28*$H$4</f>
        <v>1.0499999999999999E-6</v>
      </c>
      <c r="L28" s="32">
        <f t="shared" si="20"/>
        <v>5.2499999999999995E-7</v>
      </c>
      <c r="M28" s="32">
        <f t="shared" si="20"/>
        <v>2.6249999999999997E-7</v>
      </c>
      <c r="N28" s="33">
        <f t="shared" si="20"/>
        <v>1.3124999999999999E-7</v>
      </c>
      <c r="O28" s="31">
        <f>$K$28*$H$4</f>
        <v>3.1499999999999995E-7</v>
      </c>
      <c r="P28" s="32">
        <f t="shared" si="21"/>
        <v>1.5749999999999997E-7</v>
      </c>
      <c r="Q28" s="32">
        <f t="shared" si="21"/>
        <v>7.8749999999999987E-8</v>
      </c>
      <c r="R28" s="33">
        <f t="shared" si="21"/>
        <v>3.9374999999999994E-8</v>
      </c>
      <c r="S28" s="45"/>
    </row>
    <row r="29" spans="1:19" s="22" customFormat="1" ht="31.5" customHeight="1">
      <c r="A29" s="26" t="s">
        <v>73</v>
      </c>
      <c r="B29" s="26" t="s">
        <v>74</v>
      </c>
      <c r="C29" s="27">
        <v>9.9999999999999995E-7</v>
      </c>
      <c r="D29" s="44">
        <f t="shared" ref="D29:D32" si="24">C29*0.5</f>
        <v>4.9999999999999998E-7</v>
      </c>
      <c r="E29" s="29">
        <f t="shared" si="22"/>
        <v>3.4999999999999998E-7</v>
      </c>
      <c r="F29" s="30">
        <f t="shared" si="23"/>
        <v>3.4999999999999998E-7</v>
      </c>
      <c r="G29" s="31">
        <f t="shared" ref="G29:G31" si="25">$F$28</f>
        <v>3.4999999999999999E-6</v>
      </c>
      <c r="H29" s="32">
        <f t="shared" si="19"/>
        <v>1.75E-6</v>
      </c>
      <c r="I29" s="32">
        <f t="shared" si="19"/>
        <v>8.7499999999999999E-7</v>
      </c>
      <c r="J29" s="33">
        <f t="shared" si="19"/>
        <v>4.3749999999999999E-7</v>
      </c>
      <c r="K29" s="31">
        <f>$F$28*$H$4</f>
        <v>1.0499999999999999E-6</v>
      </c>
      <c r="L29" s="32">
        <f t="shared" si="20"/>
        <v>5.2499999999999995E-7</v>
      </c>
      <c r="M29" s="32">
        <f t="shared" si="20"/>
        <v>2.6249999999999997E-7</v>
      </c>
      <c r="N29" s="33">
        <f t="shared" si="20"/>
        <v>1.3124999999999999E-7</v>
      </c>
      <c r="O29" s="31">
        <f>$K$28*$H$4</f>
        <v>3.1499999999999995E-7</v>
      </c>
      <c r="P29" s="32">
        <f t="shared" si="21"/>
        <v>1.5749999999999997E-7</v>
      </c>
      <c r="Q29" s="32">
        <f t="shared" si="21"/>
        <v>7.8749999999999987E-8</v>
      </c>
      <c r="R29" s="33">
        <f t="shared" si="21"/>
        <v>3.9374999999999994E-8</v>
      </c>
      <c r="S29" s="45"/>
    </row>
    <row r="30" spans="1:19" s="22" customFormat="1" ht="31.5" customHeight="1">
      <c r="A30" s="26" t="s">
        <v>75</v>
      </c>
      <c r="B30" s="26" t="s">
        <v>76</v>
      </c>
      <c r="C30" s="27">
        <v>4.9999999999999998E-7</v>
      </c>
      <c r="D30" s="44">
        <f t="shared" si="24"/>
        <v>2.4999999999999999E-7</v>
      </c>
      <c r="E30" s="29">
        <f t="shared" si="22"/>
        <v>1.7499999999999999E-7</v>
      </c>
      <c r="F30" s="30">
        <f t="shared" si="23"/>
        <v>1.7499999999999999E-7</v>
      </c>
      <c r="G30" s="31">
        <f t="shared" si="25"/>
        <v>3.4999999999999999E-6</v>
      </c>
      <c r="H30" s="32">
        <f t="shared" si="19"/>
        <v>1.75E-6</v>
      </c>
      <c r="I30" s="32">
        <f t="shared" si="19"/>
        <v>8.7499999999999999E-7</v>
      </c>
      <c r="J30" s="33">
        <f t="shared" si="19"/>
        <v>4.3749999999999999E-7</v>
      </c>
      <c r="K30" s="31">
        <f>$F$28*$H$4</f>
        <v>1.0499999999999999E-6</v>
      </c>
      <c r="L30" s="32">
        <f t="shared" si="20"/>
        <v>5.2499999999999995E-7</v>
      </c>
      <c r="M30" s="32">
        <f t="shared" si="20"/>
        <v>2.6249999999999997E-7</v>
      </c>
      <c r="N30" s="33">
        <f t="shared" si="20"/>
        <v>1.3124999999999999E-7</v>
      </c>
      <c r="O30" s="31">
        <f>$K$28*$H$4</f>
        <v>3.1499999999999995E-7</v>
      </c>
      <c r="P30" s="32">
        <f t="shared" si="21"/>
        <v>1.5749999999999997E-7</v>
      </c>
      <c r="Q30" s="32">
        <f t="shared" si="21"/>
        <v>7.8749999999999987E-8</v>
      </c>
      <c r="R30" s="33">
        <f t="shared" si="21"/>
        <v>3.9374999999999994E-8</v>
      </c>
      <c r="S30" s="45"/>
    </row>
    <row r="31" spans="1:19" s="22" customFormat="1" ht="31.5" customHeight="1">
      <c r="A31" s="26" t="s">
        <v>77</v>
      </c>
      <c r="B31" s="26" t="s">
        <v>69</v>
      </c>
      <c r="C31" s="27">
        <v>8.5000000000000006E-5</v>
      </c>
      <c r="D31" s="44">
        <f t="shared" si="24"/>
        <v>4.2500000000000003E-5</v>
      </c>
      <c r="E31" s="29">
        <f t="shared" si="22"/>
        <v>2.9750000000000001E-5</v>
      </c>
      <c r="F31" s="30">
        <f t="shared" si="23"/>
        <v>2.9750000000000001E-5</v>
      </c>
      <c r="G31" s="31">
        <f t="shared" si="25"/>
        <v>3.4999999999999999E-6</v>
      </c>
      <c r="H31" s="32">
        <f t="shared" si="19"/>
        <v>1.75E-6</v>
      </c>
      <c r="I31" s="32">
        <f t="shared" si="19"/>
        <v>8.7499999999999999E-7</v>
      </c>
      <c r="J31" s="33">
        <f t="shared" si="19"/>
        <v>4.3749999999999999E-7</v>
      </c>
      <c r="K31" s="31">
        <f>$F$28*$H$4</f>
        <v>1.0499999999999999E-6</v>
      </c>
      <c r="L31" s="32">
        <f t="shared" si="20"/>
        <v>5.2499999999999995E-7</v>
      </c>
      <c r="M31" s="32">
        <f t="shared" si="20"/>
        <v>2.6249999999999997E-7</v>
      </c>
      <c r="N31" s="33">
        <f t="shared" si="20"/>
        <v>1.3124999999999999E-7</v>
      </c>
      <c r="O31" s="31">
        <f>$K$28*$H$4</f>
        <v>3.1499999999999995E-7</v>
      </c>
      <c r="P31" s="32">
        <f t="shared" si="21"/>
        <v>1.5749999999999997E-7</v>
      </c>
      <c r="Q31" s="32">
        <f t="shared" si="21"/>
        <v>7.8749999999999987E-8</v>
      </c>
      <c r="R31" s="33">
        <f t="shared" si="21"/>
        <v>3.9374999999999994E-8</v>
      </c>
      <c r="S31" s="45"/>
    </row>
    <row r="32" spans="1:19" s="22" customFormat="1" ht="31.5" customHeight="1">
      <c r="A32" s="26" t="s">
        <v>78</v>
      </c>
      <c r="B32" s="26" t="s">
        <v>79</v>
      </c>
      <c r="C32" s="27">
        <v>4.2500000000000003E-5</v>
      </c>
      <c r="D32" s="46">
        <f t="shared" si="24"/>
        <v>2.1250000000000002E-5</v>
      </c>
      <c r="E32" s="29">
        <f t="shared" si="22"/>
        <v>1.4875000000000001E-5</v>
      </c>
      <c r="F32" s="30">
        <f t="shared" si="23"/>
        <v>1.4875000000000001E-5</v>
      </c>
      <c r="G32" s="31">
        <f>$F$32</f>
        <v>1.4875000000000001E-5</v>
      </c>
      <c r="H32" s="32">
        <f t="shared" si="19"/>
        <v>7.4375000000000004E-6</v>
      </c>
      <c r="I32" s="32">
        <f t="shared" si="19"/>
        <v>3.7187500000000002E-6</v>
      </c>
      <c r="J32" s="33">
        <f t="shared" si="19"/>
        <v>1.8593750000000001E-6</v>
      </c>
      <c r="K32" s="31">
        <f>$F$32*$H$4</f>
        <v>4.4625E-6</v>
      </c>
      <c r="L32" s="32">
        <f t="shared" si="20"/>
        <v>2.23125E-6</v>
      </c>
      <c r="M32" s="32">
        <f t="shared" si="20"/>
        <v>1.115625E-6</v>
      </c>
      <c r="N32" s="33">
        <f t="shared" si="20"/>
        <v>5.5781250000000001E-7</v>
      </c>
      <c r="O32" s="31">
        <f>$K$32*$H$4</f>
        <v>1.3387499999999999E-6</v>
      </c>
      <c r="P32" s="32">
        <f t="shared" si="21"/>
        <v>6.6937499999999994E-7</v>
      </c>
      <c r="Q32" s="32">
        <f t="shared" si="21"/>
        <v>3.3468749999999997E-7</v>
      </c>
      <c r="R32" s="33">
        <f t="shared" si="21"/>
        <v>1.6734374999999999E-7</v>
      </c>
      <c r="S32" s="34"/>
    </row>
    <row r="33" spans="1:19" s="22" customFormat="1" ht="18" customHeight="1" thickBot="1">
      <c r="A33" s="47" t="s">
        <v>80</v>
      </c>
      <c r="B33" s="47"/>
      <c r="C33" s="47"/>
      <c r="D33" s="47"/>
      <c r="E33" s="47"/>
      <c r="F33" s="47"/>
      <c r="G33" s="48"/>
      <c r="H33" s="47"/>
      <c r="I33" s="47"/>
      <c r="J33" s="49"/>
      <c r="K33" s="48"/>
      <c r="L33" s="47"/>
      <c r="M33" s="47"/>
      <c r="N33" s="49"/>
      <c r="O33" s="48"/>
      <c r="P33" s="47"/>
      <c r="Q33" s="47"/>
      <c r="R33" s="49"/>
      <c r="S33" s="47"/>
    </row>
    <row r="34" spans="1:19" s="22" customFormat="1" ht="31.5" customHeight="1">
      <c r="A34" s="26" t="s">
        <v>81</v>
      </c>
      <c r="B34" s="26" t="s">
        <v>82</v>
      </c>
      <c r="C34" s="27" t="s">
        <v>83</v>
      </c>
      <c r="D34" s="50" t="s">
        <v>83</v>
      </c>
      <c r="E34" s="26" t="s">
        <v>84</v>
      </c>
      <c r="F34" s="51">
        <v>0</v>
      </c>
      <c r="G34" s="52">
        <f>$F$34</f>
        <v>0</v>
      </c>
      <c r="H34" s="53">
        <f t="shared" ref="H34:J37" si="26">G34*0.5</f>
        <v>0</v>
      </c>
      <c r="I34" s="53">
        <f t="shared" si="26"/>
        <v>0</v>
      </c>
      <c r="J34" s="54">
        <f t="shared" si="26"/>
        <v>0</v>
      </c>
      <c r="K34" s="52">
        <f>$F$34*$H$4</f>
        <v>0</v>
      </c>
      <c r="L34" s="53">
        <f t="shared" ref="L34:N37" si="27">K34*0.5</f>
        <v>0</v>
      </c>
      <c r="M34" s="53">
        <f t="shared" si="27"/>
        <v>0</v>
      </c>
      <c r="N34" s="54">
        <f t="shared" si="27"/>
        <v>0</v>
      </c>
      <c r="O34" s="52">
        <f>$K$34*$H$4</f>
        <v>0</v>
      </c>
      <c r="P34" s="53">
        <f t="shared" ref="P34:R37" si="28">O34*0.5</f>
        <v>0</v>
      </c>
      <c r="Q34" s="53">
        <f t="shared" si="28"/>
        <v>0</v>
      </c>
      <c r="R34" s="54">
        <f t="shared" si="28"/>
        <v>0</v>
      </c>
      <c r="S34" s="55"/>
    </row>
    <row r="35" spans="1:19" s="22" customFormat="1" ht="31.5" customHeight="1">
      <c r="A35" s="26" t="s">
        <v>85</v>
      </c>
      <c r="B35" s="26" t="s">
        <v>86</v>
      </c>
      <c r="C35" s="27">
        <v>5.0000000000000001E-4</v>
      </c>
      <c r="D35" s="56">
        <f>C35*0.5</f>
        <v>2.5000000000000001E-4</v>
      </c>
      <c r="E35" s="57">
        <f>D35*0.7</f>
        <v>1.75E-4</v>
      </c>
      <c r="F35" s="51">
        <f>E35</f>
        <v>1.75E-4</v>
      </c>
      <c r="G35" s="52">
        <f>$F$35</f>
        <v>1.75E-4</v>
      </c>
      <c r="H35" s="53">
        <f t="shared" si="26"/>
        <v>8.7499999999999999E-5</v>
      </c>
      <c r="I35" s="53">
        <f t="shared" si="26"/>
        <v>4.375E-5</v>
      </c>
      <c r="J35" s="54">
        <f t="shared" si="26"/>
        <v>2.1875E-5</v>
      </c>
      <c r="K35" s="52">
        <f>$F$35*$H$4</f>
        <v>5.2499999999999995E-5</v>
      </c>
      <c r="L35" s="53">
        <f t="shared" si="27"/>
        <v>2.6249999999999998E-5</v>
      </c>
      <c r="M35" s="53">
        <f t="shared" si="27"/>
        <v>1.3124999999999999E-5</v>
      </c>
      <c r="N35" s="54">
        <f t="shared" si="27"/>
        <v>6.5624999999999994E-6</v>
      </c>
      <c r="O35" s="52">
        <f>$K$35*$H$4</f>
        <v>1.5749999999999997E-5</v>
      </c>
      <c r="P35" s="53">
        <f t="shared" si="28"/>
        <v>7.8749999999999983E-6</v>
      </c>
      <c r="Q35" s="53">
        <f t="shared" si="28"/>
        <v>3.9374999999999991E-6</v>
      </c>
      <c r="R35" s="54">
        <f t="shared" si="28"/>
        <v>1.9687499999999996E-6</v>
      </c>
      <c r="S35" s="55"/>
    </row>
    <row r="36" spans="1:19" s="22" customFormat="1" ht="31.5" customHeight="1">
      <c r="A36" s="26" t="s">
        <v>87</v>
      </c>
      <c r="B36" s="26" t="s">
        <v>88</v>
      </c>
      <c r="C36" s="27">
        <v>1.0000000000000001E-5</v>
      </c>
      <c r="D36" s="56">
        <f t="shared" ref="D36:D37" si="29">C36*0.5</f>
        <v>5.0000000000000004E-6</v>
      </c>
      <c r="E36" s="57">
        <f t="shared" ref="E36:E37" si="30">D36*0.7</f>
        <v>3.4999999999999999E-6</v>
      </c>
      <c r="F36" s="51">
        <f t="shared" ref="F36:F37" si="31">E36</f>
        <v>3.4999999999999999E-6</v>
      </c>
      <c r="G36" s="52">
        <f>$F$36</f>
        <v>3.4999999999999999E-6</v>
      </c>
      <c r="H36" s="53">
        <f t="shared" si="26"/>
        <v>1.75E-6</v>
      </c>
      <c r="I36" s="53">
        <f t="shared" si="26"/>
        <v>8.7499999999999999E-7</v>
      </c>
      <c r="J36" s="54">
        <f t="shared" si="26"/>
        <v>4.3749999999999999E-7</v>
      </c>
      <c r="K36" s="52">
        <f>$F$36*$H$4</f>
        <v>1.0499999999999999E-6</v>
      </c>
      <c r="L36" s="53">
        <f t="shared" si="27"/>
        <v>5.2499999999999995E-7</v>
      </c>
      <c r="M36" s="53">
        <f t="shared" si="27"/>
        <v>2.6249999999999997E-7</v>
      </c>
      <c r="N36" s="54">
        <f t="shared" si="27"/>
        <v>1.3124999999999999E-7</v>
      </c>
      <c r="O36" s="52">
        <f>$K$36*$H$4</f>
        <v>3.1499999999999995E-7</v>
      </c>
      <c r="P36" s="53">
        <f t="shared" si="28"/>
        <v>1.5749999999999997E-7</v>
      </c>
      <c r="Q36" s="53">
        <f t="shared" si="28"/>
        <v>7.8749999999999987E-8</v>
      </c>
      <c r="R36" s="54">
        <f t="shared" si="28"/>
        <v>3.9374999999999994E-8</v>
      </c>
      <c r="S36" s="55"/>
    </row>
    <row r="37" spans="1:19" s="22" customFormat="1" ht="31.5" customHeight="1" thickBot="1">
      <c r="A37" s="26" t="s">
        <v>89</v>
      </c>
      <c r="B37" s="26" t="s">
        <v>88</v>
      </c>
      <c r="C37" s="27">
        <v>1.0000000000000001E-5</v>
      </c>
      <c r="D37" s="58">
        <f t="shared" si="29"/>
        <v>5.0000000000000004E-6</v>
      </c>
      <c r="E37" s="57">
        <f t="shared" si="30"/>
        <v>3.4999999999999999E-6</v>
      </c>
      <c r="F37" s="51">
        <f t="shared" si="31"/>
        <v>3.4999999999999999E-6</v>
      </c>
      <c r="G37" s="59">
        <f>$F$37</f>
        <v>3.4999999999999999E-6</v>
      </c>
      <c r="H37" s="60">
        <f t="shared" si="26"/>
        <v>1.75E-6</v>
      </c>
      <c r="I37" s="60">
        <f t="shared" si="26"/>
        <v>8.7499999999999999E-7</v>
      </c>
      <c r="J37" s="61">
        <f t="shared" si="26"/>
        <v>4.3749999999999999E-7</v>
      </c>
      <c r="K37" s="59">
        <f>$F$37*$H$4</f>
        <v>1.0499999999999999E-6</v>
      </c>
      <c r="L37" s="60">
        <f t="shared" si="27"/>
        <v>5.2499999999999995E-7</v>
      </c>
      <c r="M37" s="60">
        <f t="shared" si="27"/>
        <v>2.6249999999999997E-7</v>
      </c>
      <c r="N37" s="61">
        <f t="shared" si="27"/>
        <v>1.3124999999999999E-7</v>
      </c>
      <c r="O37" s="59">
        <f>$K$37*$H$4</f>
        <v>3.1499999999999995E-7</v>
      </c>
      <c r="P37" s="60">
        <f t="shared" si="28"/>
        <v>1.5749999999999997E-7</v>
      </c>
      <c r="Q37" s="60">
        <f t="shared" si="28"/>
        <v>7.8749999999999987E-8</v>
      </c>
      <c r="R37" s="61">
        <f t="shared" si="28"/>
        <v>3.9374999999999994E-8</v>
      </c>
      <c r="S37" s="55"/>
    </row>
    <row r="40" spans="1:19" s="64" customFormat="1" ht="18">
      <c r="A40" s="200" t="s">
        <v>100</v>
      </c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1"/>
      <c r="N40" s="201"/>
      <c r="O40" s="201"/>
      <c r="P40" s="201"/>
      <c r="Q40" s="201"/>
      <c r="R40" s="201"/>
      <c r="S40" s="201"/>
    </row>
    <row r="41" spans="1:19" s="64" customFormat="1" ht="18">
      <c r="A41" s="62" t="s">
        <v>101</v>
      </c>
      <c r="B41" s="63"/>
      <c r="C41" s="63"/>
      <c r="D41" s="63"/>
      <c r="E41" s="63"/>
      <c r="F41" s="63"/>
      <c r="G41" s="65"/>
      <c r="H41" s="65"/>
      <c r="I41" s="63"/>
      <c r="J41" s="65"/>
      <c r="K41" s="65"/>
      <c r="L41" s="63"/>
      <c r="M41" s="63"/>
      <c r="N41" s="63"/>
      <c r="O41" s="63"/>
      <c r="P41" s="63"/>
      <c r="Q41" s="63"/>
      <c r="R41" s="63"/>
      <c r="S41" s="63"/>
    </row>
    <row r="42" spans="1:19" s="64" customFormat="1" ht="18">
      <c r="A42" s="202" t="s">
        <v>102</v>
      </c>
      <c r="B42" s="202"/>
      <c r="C42" s="202"/>
      <c r="D42" s="202"/>
      <c r="E42" s="202"/>
      <c r="F42" s="202"/>
      <c r="G42" s="203"/>
      <c r="H42" s="203"/>
      <c r="I42" s="202"/>
      <c r="J42" s="203"/>
      <c r="K42" s="203"/>
      <c r="L42" s="202"/>
      <c r="M42" s="202"/>
      <c r="N42" s="202"/>
      <c r="O42" s="202"/>
      <c r="P42" s="202"/>
      <c r="Q42" s="202"/>
      <c r="R42" s="202"/>
      <c r="S42" s="202"/>
    </row>
    <row r="43" spans="1:19" s="64" customFormat="1" ht="18">
      <c r="A43" s="64" t="s">
        <v>103</v>
      </c>
      <c r="E43" s="64" t="s">
        <v>104</v>
      </c>
      <c r="H43" s="64" t="s">
        <v>105</v>
      </c>
    </row>
    <row r="44" spans="1:19" s="64" customFormat="1" ht="18">
      <c r="A44" s="64" t="s">
        <v>106</v>
      </c>
      <c r="E44" s="66" t="s">
        <v>107</v>
      </c>
      <c r="F44" s="67">
        <v>2.5000000000000002E-6</v>
      </c>
      <c r="H44" s="64" t="s">
        <v>108</v>
      </c>
    </row>
    <row r="45" spans="1:19" s="64" customFormat="1" ht="18">
      <c r="A45" s="64" t="s">
        <v>109</v>
      </c>
      <c r="E45" s="66" t="s">
        <v>110</v>
      </c>
      <c r="F45" s="67">
        <f>F44*0.7</f>
        <v>1.75E-6</v>
      </c>
    </row>
    <row r="46" spans="1:19" s="64" customFormat="1" ht="18">
      <c r="A46" s="64" t="s">
        <v>111</v>
      </c>
    </row>
    <row r="47" spans="1:19" s="64" customFormat="1" ht="18">
      <c r="A47" s="64" t="s">
        <v>112</v>
      </c>
    </row>
    <row r="48" spans="1:19" s="64" customFormat="1" ht="18">
      <c r="A48" s="64" t="s">
        <v>113</v>
      </c>
    </row>
    <row r="49" spans="1:9" s="90" customFormat="1" ht="19.5" customHeight="1">
      <c r="E49" s="68" t="s">
        <v>114</v>
      </c>
      <c r="F49" s="69">
        <v>2560000000</v>
      </c>
    </row>
    <row r="50" spans="1:9" s="90" customFormat="1" ht="19.5" customHeight="1">
      <c r="E50" s="91">
        <v>0.2</v>
      </c>
      <c r="F50" s="92">
        <f>$F$49*E50</f>
        <v>512000000</v>
      </c>
    </row>
    <row r="51" spans="1:9" s="90" customFormat="1" ht="19.5" customHeight="1">
      <c r="E51" s="91">
        <v>0.4</v>
      </c>
      <c r="F51" s="92">
        <f t="shared" ref="F51" si="32">$F$49*E51</f>
        <v>1024000000</v>
      </c>
      <c r="G51" s="93"/>
      <c r="H51" s="93"/>
    </row>
    <row r="52" spans="1:9" s="90" customFormat="1" ht="19.5" customHeight="1">
      <c r="E52" s="94" t="s">
        <v>130</v>
      </c>
      <c r="F52" s="92">
        <f>F49-F51</f>
        <v>1536000000</v>
      </c>
    </row>
    <row r="53" spans="1:9" s="70" customFormat="1" ht="19.5" customHeight="1"/>
    <row r="54" spans="1:9" s="64" customFormat="1" ht="18">
      <c r="A54" s="197" t="s">
        <v>115</v>
      </c>
      <c r="B54" s="197"/>
      <c r="C54" s="197"/>
      <c r="D54" s="197"/>
      <c r="E54" s="197"/>
      <c r="F54" s="197"/>
      <c r="G54" s="197"/>
    </row>
    <row r="55" spans="1:9" s="64" customFormat="1" ht="18">
      <c r="A55" s="198" t="s">
        <v>90</v>
      </c>
      <c r="B55" s="198"/>
      <c r="C55" s="198"/>
      <c r="D55" s="198"/>
      <c r="E55" s="199"/>
      <c r="F55" s="199"/>
      <c r="G55" s="199"/>
    </row>
    <row r="56" spans="1:9" s="64" customFormat="1" ht="18">
      <c r="A56" s="71" t="s">
        <v>116</v>
      </c>
      <c r="B56" s="71"/>
      <c r="C56" s="71"/>
      <c r="D56" s="71"/>
      <c r="E56" s="71"/>
      <c r="F56" s="71"/>
      <c r="G56" s="71"/>
    </row>
    <row r="57" spans="1:9" s="64" customFormat="1" ht="18">
      <c r="A57" s="71" t="s">
        <v>117</v>
      </c>
      <c r="B57" s="71"/>
      <c r="C57" s="71"/>
      <c r="D57" s="71"/>
      <c r="E57" s="71"/>
      <c r="F57" s="71"/>
      <c r="G57" s="71"/>
    </row>
    <row r="58" spans="1:9" s="64" customFormat="1" ht="18">
      <c r="A58" s="72" t="s">
        <v>91</v>
      </c>
      <c r="B58" s="73">
        <v>10</v>
      </c>
    </row>
    <row r="59" spans="1:9" s="64" customFormat="1" ht="18">
      <c r="A59" s="74" t="s">
        <v>118</v>
      </c>
      <c r="B59" s="75">
        <f>B58*60*60*24/3</f>
        <v>288000</v>
      </c>
      <c r="E59" s="76"/>
      <c r="F59" s="76"/>
      <c r="G59" s="76"/>
      <c r="I59" s="76"/>
    </row>
    <row r="60" spans="1:9" s="64" customFormat="1" ht="18">
      <c r="E60" s="77" t="s">
        <v>119</v>
      </c>
      <c r="F60" s="77" t="s">
        <v>120</v>
      </c>
      <c r="G60" s="77" t="s">
        <v>121</v>
      </c>
    </row>
    <row r="61" spans="1:9" s="64" customFormat="1" ht="18">
      <c r="A61" s="78" t="s">
        <v>122</v>
      </c>
      <c r="D61" s="78" t="s">
        <v>123</v>
      </c>
      <c r="E61" s="79" t="s">
        <v>124</v>
      </c>
      <c r="F61" s="79" t="s">
        <v>125</v>
      </c>
      <c r="G61" s="79" t="s">
        <v>126</v>
      </c>
    </row>
    <row r="62" spans="1:9" s="64" customFormat="1" ht="18">
      <c r="A62" s="80" t="s">
        <v>107</v>
      </c>
      <c r="B62" s="67">
        <f>F44</f>
        <v>2.5000000000000002E-6</v>
      </c>
      <c r="D62" s="81" t="s">
        <v>92</v>
      </c>
      <c r="E62" s="82">
        <f>F45</f>
        <v>1.75E-6</v>
      </c>
      <c r="F62" s="82">
        <f>E62*0.5</f>
        <v>8.7499999999999999E-7</v>
      </c>
      <c r="G62" s="83">
        <f t="shared" ref="G62" si="33">F62*0.5</f>
        <v>4.3749999999999999E-7</v>
      </c>
    </row>
    <row r="63" spans="1:9" s="64" customFormat="1" ht="18">
      <c r="A63" s="84" t="s">
        <v>127</v>
      </c>
      <c r="B63" s="85">
        <f>F44*B59</f>
        <v>0.72000000000000008</v>
      </c>
      <c r="D63" s="86" t="s">
        <v>128</v>
      </c>
      <c r="E63" s="87">
        <f>E62*$B$59</f>
        <v>0.504</v>
      </c>
      <c r="F63" s="87">
        <f>F62*$B$59</f>
        <v>0.252</v>
      </c>
      <c r="G63" s="87">
        <f>G62*$B$59</f>
        <v>0.126</v>
      </c>
    </row>
    <row r="64" spans="1:9" s="64" customFormat="1" ht="18">
      <c r="A64" s="84" t="s">
        <v>93</v>
      </c>
      <c r="B64" s="85">
        <f>B63*30</f>
        <v>21.6</v>
      </c>
      <c r="D64" s="86" t="s">
        <v>94</v>
      </c>
      <c r="E64" s="87">
        <f>E63*30</f>
        <v>15.120000000000001</v>
      </c>
      <c r="F64" s="87">
        <f>F63*30</f>
        <v>7.5600000000000005</v>
      </c>
      <c r="G64" s="87">
        <f>G63*30</f>
        <v>3.7800000000000002</v>
      </c>
      <c r="H64" s="88"/>
    </row>
    <row r="65" spans="1:10" s="64" customFormat="1" ht="18">
      <c r="A65" s="84" t="s">
        <v>95</v>
      </c>
      <c r="B65" s="85">
        <f>B63*365</f>
        <v>262.8</v>
      </c>
      <c r="D65" s="86" t="s">
        <v>96</v>
      </c>
      <c r="E65" s="87">
        <f>E63*365</f>
        <v>183.96</v>
      </c>
      <c r="F65" s="87">
        <f>F63*365</f>
        <v>91.98</v>
      </c>
      <c r="G65" s="87">
        <f>G63*365</f>
        <v>45.99</v>
      </c>
    </row>
    <row r="66" spans="1:10" s="64" customFormat="1" ht="18">
      <c r="A66" s="84" t="s">
        <v>129</v>
      </c>
      <c r="B66" s="85">
        <f>B63*20</f>
        <v>14.400000000000002</v>
      </c>
      <c r="D66" s="86" t="s">
        <v>129</v>
      </c>
      <c r="E66" s="87">
        <f t="shared" ref="E66:G67" si="34">E63*20</f>
        <v>10.08</v>
      </c>
      <c r="F66" s="87">
        <f t="shared" si="34"/>
        <v>5.04</v>
      </c>
      <c r="G66" s="87">
        <f t="shared" si="34"/>
        <v>2.52</v>
      </c>
    </row>
    <row r="67" spans="1:10" s="64" customFormat="1" ht="18">
      <c r="A67" s="84" t="s">
        <v>97</v>
      </c>
      <c r="B67" s="85">
        <f>B66*30</f>
        <v>432.00000000000006</v>
      </c>
      <c r="D67" s="86" t="s">
        <v>97</v>
      </c>
      <c r="E67" s="87">
        <f t="shared" si="34"/>
        <v>302.40000000000003</v>
      </c>
      <c r="F67" s="87">
        <f t="shared" si="34"/>
        <v>151.20000000000002</v>
      </c>
      <c r="G67" s="87">
        <f t="shared" si="34"/>
        <v>75.600000000000009</v>
      </c>
    </row>
    <row r="68" spans="1:10" s="64" customFormat="1" ht="18">
      <c r="A68" s="84" t="s">
        <v>98</v>
      </c>
      <c r="B68" s="85">
        <f>B66*365</f>
        <v>5256.0000000000009</v>
      </c>
      <c r="D68" s="86" t="s">
        <v>98</v>
      </c>
      <c r="E68" s="87">
        <f>E66*365</f>
        <v>3679.2</v>
      </c>
      <c r="F68" s="87">
        <f t="shared" ref="F68:G68" si="35">F66*365</f>
        <v>1839.6</v>
      </c>
      <c r="G68" s="87">
        <f t="shared" si="35"/>
        <v>919.8</v>
      </c>
    </row>
    <row r="69" spans="1:10" s="64" customFormat="1" ht="18">
      <c r="D69" s="84" t="s">
        <v>99</v>
      </c>
      <c r="E69" s="87">
        <f>E68*8</f>
        <v>29433.599999999999</v>
      </c>
      <c r="F69" s="87">
        <f t="shared" ref="F69:G69" si="36">F68*8</f>
        <v>14716.8</v>
      </c>
      <c r="G69" s="87">
        <f t="shared" si="36"/>
        <v>7358.4</v>
      </c>
      <c r="J69" s="89"/>
    </row>
  </sheetData>
  <mergeCells count="9">
    <mergeCell ref="A54:G54"/>
    <mergeCell ref="A55:G55"/>
    <mergeCell ref="A40:S40"/>
    <mergeCell ref="A42:S42"/>
    <mergeCell ref="A1:S1"/>
    <mergeCell ref="A2:S2"/>
    <mergeCell ref="G9:J9"/>
    <mergeCell ref="K9:N9"/>
    <mergeCell ref="O9:R9"/>
  </mergeCells>
  <phoneticPr fontId="2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713F-3408-0547-AA7A-8F5E097D1D78}">
  <dimension ref="A1:K72"/>
  <sheetViews>
    <sheetView topLeftCell="A6" workbookViewId="0">
      <selection activeCell="G23" sqref="G23"/>
    </sheetView>
  </sheetViews>
  <sheetFormatPr baseColWidth="10" defaultColWidth="8.7109375" defaultRowHeight="15"/>
  <cols>
    <col min="1" max="2" width="6" style="90" customWidth="1"/>
    <col min="3" max="3" width="28" style="90" customWidth="1"/>
    <col min="4" max="4" width="24" style="90" customWidth="1"/>
    <col min="5" max="5" width="40" style="90" customWidth="1"/>
    <col min="6" max="6" width="8" style="90" customWidth="1"/>
    <col min="7" max="16384" width="8.7109375" style="90"/>
  </cols>
  <sheetData>
    <row r="1" spans="1:7" ht="32" customHeight="1">
      <c r="A1" s="212"/>
      <c r="B1" s="210"/>
      <c r="C1" s="210"/>
      <c r="D1" s="210"/>
      <c r="E1" s="210"/>
      <c r="F1" s="210"/>
    </row>
    <row r="2" spans="1:7" ht="20" customHeight="1">
      <c r="A2" s="213" t="s">
        <v>547</v>
      </c>
      <c r="B2" s="214"/>
      <c r="C2" s="214"/>
      <c r="D2" s="214"/>
      <c r="E2" s="214"/>
      <c r="F2" s="214"/>
    </row>
    <row r="3" spans="1:7" ht="8" customHeight="1"/>
    <row r="4" spans="1:7" ht="24" customHeight="1">
      <c r="A4" s="215" t="s">
        <v>548</v>
      </c>
      <c r="B4" s="210"/>
      <c r="C4" s="210"/>
      <c r="D4" s="210"/>
      <c r="E4" s="210"/>
      <c r="F4" s="210"/>
    </row>
    <row r="5" spans="1:7" ht="20" customHeight="1">
      <c r="A5" s="162" t="s">
        <v>549</v>
      </c>
      <c r="B5" s="162" t="s">
        <v>524</v>
      </c>
      <c r="C5" s="162" t="s">
        <v>419</v>
      </c>
      <c r="D5" s="162" t="s">
        <v>525</v>
      </c>
      <c r="E5" s="162" t="s">
        <v>526</v>
      </c>
      <c r="F5" s="162"/>
    </row>
    <row r="6" spans="1:7" ht="60" customHeight="1">
      <c r="A6" s="163" t="s">
        <v>550</v>
      </c>
      <c r="B6" s="163" t="s">
        <v>551</v>
      </c>
      <c r="C6" s="164" t="s">
        <v>552</v>
      </c>
      <c r="D6" s="165" t="s">
        <v>553</v>
      </c>
      <c r="E6" s="166" t="s">
        <v>554</v>
      </c>
      <c r="F6" s="166"/>
    </row>
    <row r="7" spans="1:7" ht="60" customHeight="1">
      <c r="A7" s="167" t="s">
        <v>555</v>
      </c>
      <c r="B7" s="167" t="s">
        <v>556</v>
      </c>
      <c r="C7" s="168" t="s">
        <v>557</v>
      </c>
      <c r="D7" s="169" t="s">
        <v>558</v>
      </c>
      <c r="E7" s="170" t="s">
        <v>559</v>
      </c>
      <c r="F7" s="170"/>
    </row>
    <row r="8" spans="1:7" ht="18" customHeight="1"/>
    <row r="9" spans="1:7" ht="8" customHeight="1"/>
    <row r="10" spans="1:7" ht="24" customHeight="1">
      <c r="A10" s="215" t="s">
        <v>560</v>
      </c>
      <c r="B10" s="210"/>
      <c r="C10" s="210"/>
      <c r="D10" s="210"/>
      <c r="E10" s="210"/>
      <c r="F10" s="210"/>
    </row>
    <row r="11" spans="1:7" ht="20" customHeight="1">
      <c r="A11" s="162" t="s">
        <v>549</v>
      </c>
      <c r="B11" s="162" t="s">
        <v>524</v>
      </c>
      <c r="C11" s="162" t="s">
        <v>419</v>
      </c>
      <c r="D11" s="162" t="s">
        <v>525</v>
      </c>
      <c r="E11" s="162" t="s">
        <v>526</v>
      </c>
      <c r="F11" s="162"/>
    </row>
    <row r="12" spans="1:7" ht="65" customHeight="1">
      <c r="A12" s="163" t="s">
        <v>550</v>
      </c>
      <c r="B12" s="163" t="s">
        <v>561</v>
      </c>
      <c r="C12" s="164" t="s">
        <v>562</v>
      </c>
      <c r="D12" s="165" t="s">
        <v>563</v>
      </c>
      <c r="E12" s="166" t="s">
        <v>564</v>
      </c>
      <c r="F12" s="166"/>
      <c r="G12" s="90" t="s">
        <v>593</v>
      </c>
    </row>
    <row r="13" spans="1:7" ht="65" customHeight="1">
      <c r="A13" s="163" t="s">
        <v>550</v>
      </c>
      <c r="B13" s="163" t="s">
        <v>565</v>
      </c>
      <c r="C13" s="164" t="s">
        <v>566</v>
      </c>
      <c r="D13" s="165" t="s">
        <v>527</v>
      </c>
      <c r="E13" s="166" t="s">
        <v>567</v>
      </c>
      <c r="F13" s="166"/>
      <c r="G13" s="90" t="s">
        <v>594</v>
      </c>
    </row>
    <row r="14" spans="1:7" ht="65" customHeight="1">
      <c r="A14" s="171" t="s">
        <v>568</v>
      </c>
      <c r="B14" s="171" t="s">
        <v>569</v>
      </c>
      <c r="C14" s="172" t="s">
        <v>570</v>
      </c>
      <c r="D14" s="173" t="s">
        <v>571</v>
      </c>
      <c r="E14" s="174" t="s">
        <v>572</v>
      </c>
      <c r="F14" s="174"/>
      <c r="G14" s="90" t="s">
        <v>595</v>
      </c>
    </row>
    <row r="15" spans="1:7" ht="18" customHeight="1"/>
    <row r="16" spans="1:7" ht="8" customHeight="1"/>
    <row r="17" spans="1:11" ht="18" customHeight="1"/>
    <row r="18" spans="1:11" ht="8" customHeight="1"/>
    <row r="19" spans="1:11" ht="24" customHeight="1">
      <c r="A19" s="215" t="s">
        <v>573</v>
      </c>
      <c r="B19" s="210"/>
      <c r="C19" s="210"/>
      <c r="D19" s="210"/>
      <c r="E19" s="210"/>
      <c r="F19" s="210"/>
    </row>
    <row r="20" spans="1:11" ht="20" customHeight="1">
      <c r="A20" s="162" t="s">
        <v>549</v>
      </c>
      <c r="B20" s="162" t="s">
        <v>524</v>
      </c>
      <c r="C20" s="162" t="s">
        <v>419</v>
      </c>
      <c r="D20" s="162" t="s">
        <v>525</v>
      </c>
      <c r="E20" s="162" t="s">
        <v>526</v>
      </c>
      <c r="F20" s="162"/>
    </row>
    <row r="21" spans="1:11" ht="55" customHeight="1">
      <c r="A21" s="175" t="s">
        <v>574</v>
      </c>
      <c r="B21" s="175" t="s">
        <v>575</v>
      </c>
      <c r="C21" s="176" t="s">
        <v>576</v>
      </c>
      <c r="D21" s="177" t="s">
        <v>528</v>
      </c>
      <c r="E21" s="178" t="s">
        <v>577</v>
      </c>
      <c r="F21" s="178"/>
      <c r="J21" s="90">
        <v>0.05</v>
      </c>
      <c r="K21" s="90" t="s">
        <v>598</v>
      </c>
    </row>
    <row r="22" spans="1:11" ht="55" customHeight="1">
      <c r="A22" s="175" t="s">
        <v>574</v>
      </c>
      <c r="B22" s="175" t="s">
        <v>578</v>
      </c>
      <c r="C22" s="176" t="s">
        <v>579</v>
      </c>
      <c r="D22" s="177" t="s">
        <v>529</v>
      </c>
      <c r="E22" s="178" t="s">
        <v>580</v>
      </c>
      <c r="F22" s="178"/>
      <c r="J22" s="90">
        <f>J21*0.005</f>
        <v>2.5000000000000001E-4</v>
      </c>
      <c r="K22" s="90" t="s">
        <v>599</v>
      </c>
    </row>
    <row r="23" spans="1:11" ht="55" customHeight="1">
      <c r="A23" s="167" t="s">
        <v>555</v>
      </c>
      <c r="B23" s="167" t="s">
        <v>581</v>
      </c>
      <c r="C23" s="168" t="s">
        <v>530</v>
      </c>
      <c r="D23" s="169" t="s">
        <v>582</v>
      </c>
      <c r="E23" s="170" t="s">
        <v>583</v>
      </c>
      <c r="F23" s="170"/>
    </row>
    <row r="24" spans="1:11" ht="18" customHeight="1"/>
    <row r="25" spans="1:11" ht="8" customHeight="1"/>
    <row r="26" spans="1:11" ht="24" customHeight="1">
      <c r="A26" s="190" t="s">
        <v>584</v>
      </c>
      <c r="B26" s="210"/>
      <c r="C26" s="210"/>
      <c r="D26" s="210"/>
      <c r="E26" s="210"/>
      <c r="F26" s="210"/>
    </row>
    <row r="27" spans="1:11" ht="20" customHeight="1">
      <c r="A27" s="179" t="s">
        <v>531</v>
      </c>
      <c r="B27" s="179" t="s">
        <v>419</v>
      </c>
      <c r="C27" s="179" t="s">
        <v>532</v>
      </c>
      <c r="D27" s="179" t="s">
        <v>533</v>
      </c>
      <c r="E27" s="179"/>
      <c r="F27" s="179"/>
    </row>
    <row r="28" spans="1:11" ht="36" customHeight="1">
      <c r="A28" s="180" t="s">
        <v>534</v>
      </c>
      <c r="B28" s="180" t="s">
        <v>535</v>
      </c>
      <c r="C28" s="166" t="s">
        <v>536</v>
      </c>
      <c r="D28" s="166" t="s">
        <v>585</v>
      </c>
      <c r="E28" s="166"/>
      <c r="F28" s="166"/>
    </row>
    <row r="29" spans="1:11" ht="36" customHeight="1">
      <c r="A29" s="180" t="s">
        <v>534</v>
      </c>
      <c r="B29" s="180" t="s">
        <v>537</v>
      </c>
      <c r="C29" s="166" t="s">
        <v>538</v>
      </c>
      <c r="D29" s="166" t="s">
        <v>586</v>
      </c>
      <c r="E29" s="166"/>
      <c r="F29" s="166"/>
    </row>
    <row r="30" spans="1:11" ht="36" customHeight="1">
      <c r="A30" s="181" t="s">
        <v>587</v>
      </c>
      <c r="B30" s="181" t="s">
        <v>539</v>
      </c>
      <c r="C30" s="174" t="s">
        <v>540</v>
      </c>
      <c r="D30" s="174" t="s">
        <v>541</v>
      </c>
      <c r="E30" s="174"/>
      <c r="F30" s="174"/>
    </row>
    <row r="31" spans="1:11" ht="36" customHeight="1">
      <c r="A31" s="182" t="s">
        <v>542</v>
      </c>
      <c r="B31" s="182" t="s">
        <v>543</v>
      </c>
      <c r="C31" s="178" t="s">
        <v>544</v>
      </c>
      <c r="D31" s="178" t="s">
        <v>588</v>
      </c>
      <c r="E31" s="178"/>
      <c r="F31" s="178"/>
    </row>
    <row r="32" spans="1:11" ht="36" customHeight="1">
      <c r="A32" s="183" t="s">
        <v>545</v>
      </c>
      <c r="B32" s="183" t="s">
        <v>546</v>
      </c>
      <c r="C32" s="170" t="s">
        <v>589</v>
      </c>
      <c r="D32" s="170" t="s">
        <v>590</v>
      </c>
      <c r="E32" s="170"/>
      <c r="F32" s="170"/>
    </row>
    <row r="33" spans="1:6" ht="18" customHeight="1"/>
    <row r="34" spans="1:6" ht="8" customHeight="1"/>
    <row r="35" spans="1:6" ht="18" customHeight="1">
      <c r="A35" s="211" t="s">
        <v>591</v>
      </c>
      <c r="B35" s="210"/>
      <c r="C35" s="210"/>
      <c r="D35" s="210"/>
      <c r="E35" s="210"/>
      <c r="F35" s="210"/>
    </row>
    <row r="36" spans="1:6" ht="18" customHeight="1"/>
    <row r="37" spans="1:6" ht="18" customHeight="1"/>
    <row r="38" spans="1:6" ht="18" customHeight="1"/>
    <row r="39" spans="1:6" ht="18" customHeight="1"/>
    <row r="40" spans="1:6" ht="18" customHeight="1"/>
    <row r="41" spans="1:6" ht="18" customHeight="1"/>
    <row r="42" spans="1:6" ht="18" customHeight="1"/>
    <row r="43" spans="1:6" ht="18" customHeight="1"/>
    <row r="44" spans="1:6" ht="18" customHeight="1"/>
    <row r="45" spans="1:6" ht="18" customHeight="1"/>
    <row r="46" spans="1:6" ht="18" customHeight="1"/>
    <row r="47" spans="1:6" ht="18" customHeight="1"/>
    <row r="48" spans="1:6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7">
    <mergeCell ref="A26:F26"/>
    <mergeCell ref="A35:F35"/>
    <mergeCell ref="A1:F1"/>
    <mergeCell ref="A2:F2"/>
    <mergeCell ref="A4:F4"/>
    <mergeCell ref="A10:F10"/>
    <mergeCell ref="A19:F1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AGX 개요</vt:lpstr>
      <vt:lpstr>AGX 단가 리스트</vt:lpstr>
      <vt:lpstr>노드 보상 Job</vt:lpstr>
      <vt:lpstr>논의 필요 내용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Park</dc:creator>
  <cp:lastModifiedBy>Chris Park</cp:lastModifiedBy>
  <dcterms:created xsi:type="dcterms:W3CDTF">2026-04-29T02:04:27Z</dcterms:created>
  <dcterms:modified xsi:type="dcterms:W3CDTF">2026-05-12T06:32:06Z</dcterms:modified>
</cp:coreProperties>
</file>